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k\Desktop\Excel_Download_l-gav.ch\"/>
    </mc:Choice>
  </mc:AlternateContent>
  <bookViews>
    <workbookView xWindow="0" yWindow="0" windowWidth="30720" windowHeight="13428" tabRatio="558"/>
  </bookViews>
  <sheets>
    <sheet name="FR" sheetId="23" r:id="rId1"/>
  </sheets>
  <definedNames>
    <definedName name="_A69999" localSheetId="0">FR!#REF!</definedName>
    <definedName name="_A69999">#REF!</definedName>
    <definedName name="_A70000" localSheetId="0">FR!#REF!</definedName>
    <definedName name="_A70000">#REF!</definedName>
    <definedName name="_A80000" localSheetId="0">FR!#REF!</definedName>
    <definedName name="_A80000">#REF!</definedName>
    <definedName name="_A90000" localSheetId="0">FR!#REF!</definedName>
    <definedName name="_A90000">#REF!</definedName>
    <definedName name="_A99999" localSheetId="0">FR!#REF!</definedName>
    <definedName name="_A99999">#REF!</definedName>
    <definedName name="_art17" localSheetId="0">FR!$N$19</definedName>
    <definedName name="_xlnm._FilterDatabase" localSheetId="0" hidden="1">FR!#REF!</definedName>
    <definedName name="_xlnm.Print_Area" localSheetId="0">FR!$A$1:$S$99</definedName>
  </definedNames>
  <calcPr calcId="152511"/>
</workbook>
</file>

<file path=xl/calcChain.xml><?xml version="1.0" encoding="utf-8"?>
<calcChain xmlns="http://schemas.openxmlformats.org/spreadsheetml/2006/main">
  <c r="W17" i="23" l="1"/>
  <c r="W15" i="23"/>
  <c r="W13" i="23"/>
  <c r="X18" i="23" l="1"/>
  <c r="X13" i="23" s="1"/>
  <c r="AA13" i="23"/>
  <c r="AA15" i="23"/>
  <c r="AA17" i="23"/>
  <c r="Z43" i="23"/>
  <c r="U13" i="23"/>
  <c r="U18" i="23"/>
  <c r="U15" i="23"/>
  <c r="U17" i="23"/>
  <c r="AF17" i="23"/>
  <c r="U30" i="23"/>
  <c r="F73" i="23"/>
  <c r="AD13" i="23"/>
  <c r="L79" i="23"/>
  <c r="AD15" i="23"/>
  <c r="AD17" i="23"/>
  <c r="L81" i="23"/>
  <c r="AC13" i="23"/>
  <c r="AC15" i="23"/>
  <c r="AC17" i="23"/>
  <c r="V37" i="23"/>
  <c r="AD37" i="23"/>
  <c r="AD57" i="23"/>
  <c r="N73" i="23"/>
  <c r="W37" i="23"/>
  <c r="U37" i="23"/>
  <c r="V39" i="23"/>
  <c r="AA39" i="23"/>
  <c r="V41" i="23"/>
  <c r="AA41" i="23"/>
  <c r="V43" i="23"/>
  <c r="AB43" i="23"/>
  <c r="AC39" i="23"/>
  <c r="W41" i="23"/>
  <c r="U41" i="23"/>
  <c r="W39" i="23"/>
  <c r="U39" i="23"/>
  <c r="AB39" i="23"/>
  <c r="AD39" i="23"/>
  <c r="W43" i="23"/>
  <c r="U43" i="23"/>
  <c r="J79" i="23"/>
  <c r="J83" i="23"/>
  <c r="L85" i="23"/>
  <c r="AB13" i="23"/>
  <c r="AB15" i="23"/>
  <c r="AB17" i="23"/>
  <c r="X37" i="23"/>
  <c r="X39" i="23"/>
  <c r="Z39" i="23"/>
  <c r="AE39" i="23"/>
  <c r="X41" i="23"/>
  <c r="Z41" i="23"/>
  <c r="AE41" i="23"/>
  <c r="X43" i="23"/>
  <c r="AE13" i="23"/>
  <c r="P73" i="23"/>
  <c r="AE15" i="23"/>
  <c r="AF15" i="23"/>
  <c r="AE17" i="23"/>
  <c r="Y13" i="23"/>
  <c r="Z13" i="23"/>
  <c r="V13" i="23"/>
  <c r="Y15" i="23"/>
  <c r="Z15" i="23"/>
  <c r="Y17" i="23"/>
  <c r="Z17" i="23"/>
  <c r="U56" i="23"/>
  <c r="F59" i="23"/>
  <c r="V47" i="23"/>
  <c r="AB47" i="23"/>
  <c r="U47" i="23"/>
  <c r="AC47" i="23"/>
  <c r="X47" i="23"/>
  <c r="Z47" i="23"/>
  <c r="V49" i="23"/>
  <c r="AA49" i="23"/>
  <c r="AD49" i="23"/>
  <c r="W49" i="23"/>
  <c r="U49" i="23"/>
  <c r="AB49" i="23"/>
  <c r="AC49" i="23"/>
  <c r="X49" i="23"/>
  <c r="Z49" i="23"/>
  <c r="AE49" i="23"/>
  <c r="V51" i="23"/>
  <c r="AA51" i="23"/>
  <c r="W51" i="23"/>
  <c r="U51" i="23"/>
  <c r="AC51" i="23"/>
  <c r="AD51" i="23"/>
  <c r="X51" i="23"/>
  <c r="V53" i="23"/>
  <c r="AD53" i="23"/>
  <c r="W53" i="23"/>
  <c r="U53" i="23"/>
  <c r="AB53" i="23"/>
  <c r="AC53" i="23"/>
  <c r="X53" i="23"/>
  <c r="V55" i="23"/>
  <c r="AD55" i="23"/>
  <c r="W55" i="23"/>
  <c r="U55" i="23"/>
  <c r="AC55" i="23"/>
  <c r="X55" i="23"/>
  <c r="Z55" i="23"/>
  <c r="W45" i="23"/>
  <c r="V45" i="23"/>
  <c r="AC45" i="23"/>
  <c r="X45" i="23"/>
  <c r="Z45" i="23"/>
  <c r="AE45" i="23"/>
  <c r="U45" i="23"/>
  <c r="W47" i="23"/>
  <c r="P67" i="23"/>
  <c r="AF14" i="23"/>
  <c r="AF16" i="23"/>
  <c r="R79" i="23"/>
  <c r="R83" i="23"/>
  <c r="Y39" i="23"/>
  <c r="Y41" i="23"/>
  <c r="Y43" i="23"/>
  <c r="Y45" i="23"/>
  <c r="Y47" i="23"/>
  <c r="Y49" i="23"/>
  <c r="Y51" i="23"/>
  <c r="Y53" i="23"/>
  <c r="Y55" i="23"/>
  <c r="Y37" i="23"/>
  <c r="H28" i="23"/>
  <c r="H32" i="23"/>
  <c r="F32" i="23"/>
  <c r="H30" i="23"/>
  <c r="F30" i="23"/>
  <c r="F28" i="23"/>
  <c r="AB19" i="23"/>
  <c r="J67" i="23"/>
  <c r="N71" i="23"/>
  <c r="L71" i="23"/>
  <c r="N69" i="23"/>
  <c r="L69" i="23"/>
  <c r="R71" i="23"/>
  <c r="R69" i="23"/>
  <c r="R67" i="23"/>
  <c r="P71" i="23"/>
  <c r="P69" i="23"/>
  <c r="N67" i="23"/>
  <c r="L67" i="23"/>
  <c r="V17" i="23"/>
  <c r="V15" i="23"/>
  <c r="L64" i="23"/>
  <c r="P64" i="23"/>
  <c r="N79" i="23"/>
  <c r="AD47" i="23"/>
  <c r="AC41" i="23"/>
  <c r="AB41" i="23"/>
  <c r="AA19" i="23"/>
  <c r="F67" i="23"/>
  <c r="AB37" i="23"/>
  <c r="AB45" i="23"/>
  <c r="Z53" i="23"/>
  <c r="AA45" i="23"/>
  <c r="AD45" i="23"/>
  <c r="AA53" i="23"/>
  <c r="AD41" i="23"/>
  <c r="AD43" i="23"/>
  <c r="AC43" i="23"/>
  <c r="AE53" i="23"/>
  <c r="L77" i="23"/>
  <c r="L83" i="23"/>
  <c r="J85" i="23"/>
  <c r="J86" i="23"/>
  <c r="J90" i="23"/>
  <c r="R90" i="23"/>
  <c r="R94" i="23"/>
  <c r="AB55" i="23"/>
  <c r="AE55" i="23"/>
  <c r="AF13" i="23"/>
  <c r="AF18" i="23"/>
  <c r="AB51" i="23"/>
  <c r="AB57" i="23"/>
  <c r="L73" i="23"/>
  <c r="AA47" i="23"/>
  <c r="AE47" i="23"/>
  <c r="Z37" i="23"/>
  <c r="AC37" i="23"/>
  <c r="AC57" i="23"/>
  <c r="AA55" i="23"/>
  <c r="AA43" i="23"/>
  <c r="AE43" i="23"/>
  <c r="AA37" i="23"/>
  <c r="AA57" i="23"/>
  <c r="J73" i="23"/>
  <c r="F71" i="23"/>
  <c r="Z51" i="23"/>
  <c r="AE51" i="23"/>
  <c r="AE37" i="23"/>
  <c r="AE57" i="23"/>
  <c r="AF19" i="23"/>
  <c r="AF20" i="23"/>
  <c r="R77" i="23"/>
  <c r="J71" i="23"/>
  <c r="J77" i="23"/>
  <c r="L87" i="23"/>
  <c r="L86" i="23"/>
  <c r="L90" i="23"/>
  <c r="L94" i="23"/>
  <c r="J94" i="23"/>
  <c r="Z19" i="23" l="1"/>
  <c r="P13" i="23" s="1"/>
  <c r="R72" i="23" s="1"/>
  <c r="V18" i="23"/>
  <c r="N77" i="23" s="1"/>
  <c r="X17" i="23"/>
  <c r="X15" i="23"/>
  <c r="W19" i="23" s="1"/>
  <c r="X19" i="23" l="1"/>
  <c r="Y19" i="23" s="1"/>
  <c r="W18" i="23"/>
  <c r="N81" i="23" s="1"/>
  <c r="N83" i="23" s="1"/>
  <c r="N94" i="23" s="1"/>
</calcChain>
</file>

<file path=xl/comments1.xml><?xml version="1.0" encoding="utf-8"?>
<comments xmlns="http://schemas.openxmlformats.org/spreadsheetml/2006/main">
  <authors>
    <author>Charmillot Quentin</author>
  </authors>
  <commentList>
    <comment ref="J85" authorId="0" shapeId="0">
      <text>
        <r>
          <rPr>
            <sz val="8"/>
            <color indexed="81"/>
            <rFont val="Tahoma"/>
            <family val="2"/>
          </rPr>
          <t xml:space="preserve">Plus petit que 0 = trop de JF vient en JR
</t>
        </r>
      </text>
    </comment>
    <comment ref="J86" authorId="0" shapeId="0">
      <text>
        <r>
          <rPr>
            <sz val="8"/>
            <color indexed="81"/>
            <rFont val="Tahoma"/>
            <family val="2"/>
          </rPr>
          <t xml:space="preserve">si les jf sont plus grand que les repos, prend s'arrête au JR.
</t>
        </r>
      </text>
    </comment>
  </commentList>
</comments>
</file>

<file path=xl/sharedStrings.xml><?xml version="1.0" encoding="utf-8"?>
<sst xmlns="http://schemas.openxmlformats.org/spreadsheetml/2006/main" count="95" uniqueCount="78">
  <si>
    <t>Vacances</t>
  </si>
  <si>
    <t>Droit</t>
  </si>
  <si>
    <t>Heures</t>
  </si>
  <si>
    <t>Etablissement</t>
  </si>
  <si>
    <t>Perçus durant la période</t>
  </si>
  <si>
    <t>Réduction du droit aux vacances/jours fériés</t>
  </si>
  <si>
    <t>Heures effectives</t>
  </si>
  <si>
    <t>Collaborateur</t>
  </si>
  <si>
    <t>Heures +/-</t>
  </si>
  <si>
    <t>Jour(s) de repos</t>
  </si>
  <si>
    <t>Jour(s) férié(s)</t>
  </si>
  <si>
    <t>Date:_________________________________________</t>
  </si>
  <si>
    <t>5 semaines (35 jrs)</t>
  </si>
  <si>
    <t>Compensation</t>
  </si>
  <si>
    <t>Solde II</t>
  </si>
  <si>
    <t>Solde I</t>
  </si>
  <si>
    <t>Temps théorique</t>
  </si>
  <si>
    <t>1.1 Nom de l'établissement</t>
  </si>
  <si>
    <t>1.2 Nom prénom du collaborateur:</t>
  </si>
  <si>
    <t>Art. 16 CCNT</t>
  </si>
  <si>
    <t>Art. 17 CCNT</t>
  </si>
  <si>
    <t>Art. 18 CCNT</t>
  </si>
  <si>
    <t>Art. 19 CCNT</t>
  </si>
  <si>
    <t>Art. 20 CCNT</t>
  </si>
  <si>
    <t>Art. 15 &amp; 21 CCNT</t>
  </si>
  <si>
    <t>à</t>
  </si>
  <si>
    <t>Jours militaire / service civile</t>
  </si>
  <si>
    <t>1.0 - Donnée de base, période, durée hebdomadaire</t>
  </si>
  <si>
    <t>2.0 - Durée du travail et repos</t>
  </si>
  <si>
    <t>Droit aux jours fériés par année</t>
  </si>
  <si>
    <r>
      <t>Durée hebdomadaire de travail</t>
    </r>
    <r>
      <rPr>
        <sz val="8"/>
        <rFont val="Arial"/>
        <family val="2"/>
      </rPr>
      <t xml:space="preserve"> h.cent.</t>
    </r>
  </si>
  <si>
    <t>3.0 - Empêchement de travailler durant la période du décompte</t>
  </si>
  <si>
    <t>Selon l'enregistrement de la durée du temps de travail et contrôle de la durée du travail</t>
  </si>
  <si>
    <t>1.5 Droits aux vacances</t>
  </si>
  <si>
    <t>Début</t>
  </si>
  <si>
    <t>fin</t>
  </si>
  <si>
    <t>1.4 Durée hebdomadaire</t>
  </si>
  <si>
    <r>
      <t xml:space="preserve">1.3 Période(s) d'engagement </t>
    </r>
    <r>
      <rPr>
        <sz val="8"/>
        <rFont val="Arial"/>
        <family val="2"/>
      </rPr>
      <t>JJ/MM/NNNN</t>
    </r>
  </si>
  <si>
    <t>Sur combien de mois la réduction peut-elle être porté?</t>
  </si>
  <si>
    <t xml:space="preserve"> Date d'entrée(s)</t>
  </si>
  <si>
    <t xml:space="preserve"> Date intermédiaire / date de sortie(s)</t>
  </si>
  <si>
    <t xml:space="preserve"> Droit aux vacances pour la période</t>
  </si>
  <si>
    <t xml:space="preserve"> Année(s) / Saison(s)</t>
  </si>
  <si>
    <t>Jours maladie /maternité équivalent 100%</t>
  </si>
  <si>
    <t>Congé selon                      Art. 19 et Art. 20 CCNT</t>
  </si>
  <si>
    <t>Jours accidents équivalent 100%</t>
  </si>
  <si>
    <r>
      <t xml:space="preserve">Erreur, depuis le 01.01.10, le droit aux vacances est de 5 semaines (35jrs) par année. </t>
    </r>
    <r>
      <rPr>
        <i/>
        <sz val="8"/>
        <rFont val="Arial"/>
        <family val="2"/>
      </rPr>
      <t>Art. 17 CCNT</t>
    </r>
  </si>
  <si>
    <t>Période(s)</t>
  </si>
  <si>
    <t xml:space="preserve">Début </t>
  </si>
  <si>
    <t>Fin</t>
  </si>
  <si>
    <t>% Incapacité de travail</t>
  </si>
  <si>
    <t>Maladie</t>
  </si>
  <si>
    <t>Accident</t>
  </si>
  <si>
    <t>Maternité</t>
  </si>
  <si>
    <t>Militaire / service civile</t>
  </si>
  <si>
    <t>Type d'empêchement</t>
  </si>
  <si>
    <t>Nbre de jrs</t>
  </si>
  <si>
    <t>Type</t>
  </si>
  <si>
    <t>%arrêt</t>
  </si>
  <si>
    <t>Férié</t>
  </si>
  <si>
    <t>Congé formation et congé payé</t>
  </si>
  <si>
    <t>TOTAL</t>
  </si>
  <si>
    <t>Réctification</t>
  </si>
  <si>
    <t>TOTAL II</t>
  </si>
  <si>
    <t>2.1 Heures effectives de travail*</t>
  </si>
  <si>
    <t>Payé mensuellement</t>
  </si>
  <si>
    <t>OUI</t>
  </si>
  <si>
    <t>NON</t>
  </si>
  <si>
    <t>2.2 Jours de repos perçus</t>
  </si>
  <si>
    <t>2.3 Jrs de vacances perçus</t>
  </si>
  <si>
    <t>2.4 Jrs fériés</t>
  </si>
  <si>
    <t>2.5 Congé de formation</t>
  </si>
  <si>
    <t>2.6 Jours de congé payés</t>
  </si>
  <si>
    <t>3.1 Réduction du droit aux vacances/jours fériés</t>
  </si>
  <si>
    <t>Période (en mois)</t>
  </si>
  <si>
    <t>Période (en jours)</t>
  </si>
  <si>
    <t>Décompte final CCNT (Art. 14 CCNT)</t>
  </si>
  <si>
    <r>
      <t xml:space="preserve">Décompte final CCNT </t>
    </r>
    <r>
      <rPr>
        <b/>
        <sz val="12"/>
        <rFont val="Arial"/>
        <family val="2"/>
      </rPr>
      <t>(Art. 14 CCNT)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</si>
</sst>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"/>
    <numFmt numFmtId="167" formatCode="#,##0.00_ ;\-#,##0.00\ "/>
    <numFmt numFmtId="168" formatCode="[$-100C]\ mmmm\ yyyy;@"/>
    <numFmt numFmtId="169" formatCode="_ [$€-2]\ * #,##0.00_ ;_ [$€-2]\ * \-#,##0.00_ ;_ [$€-2]\ * &quot;-&quot;??_ "/>
  </numFmts>
  <fonts count="2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i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1"/>
      <name val="Arial"/>
    </font>
    <font>
      <sz val="11"/>
      <name val="Courier"/>
      <family val="3"/>
    </font>
    <font>
      <sz val="11"/>
      <name val="Arial"/>
    </font>
    <font>
      <sz val="8"/>
      <name val="Arial"/>
      <family val="2"/>
    </font>
    <font>
      <sz val="11"/>
      <name val="Arial"/>
      <family val="2"/>
    </font>
    <font>
      <sz val="9"/>
      <name val="Arial"/>
    </font>
    <font>
      <b/>
      <u/>
      <sz val="21"/>
      <name val="Arial"/>
    </font>
    <font>
      <sz val="10"/>
      <name val="Bookman Old Style"/>
      <family val="1"/>
    </font>
    <font>
      <sz val="12"/>
      <name val="Bookman Old Style"/>
      <family val="1"/>
    </font>
    <font>
      <sz val="8"/>
      <color indexed="81"/>
      <name val="Tahoma"/>
      <family val="2"/>
    </font>
    <font>
      <sz val="8"/>
      <name val="Bookman Old Style"/>
      <family val="1"/>
    </font>
    <font>
      <sz val="12"/>
      <name val="Courier"/>
      <family val="3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0">
    <xf numFmtId="0" fontId="0" fillId="0" borderId="0" xfId="0"/>
    <xf numFmtId="0" fontId="6" fillId="0" borderId="0" xfId="0" applyFont="1" applyFill="1" applyAlignment="1" applyProtection="1">
      <alignment wrapText="1"/>
      <protection hidden="1"/>
    </xf>
    <xf numFmtId="0" fontId="1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wrapText="1"/>
      <protection hidden="1"/>
    </xf>
    <xf numFmtId="43" fontId="6" fillId="0" borderId="0" xfId="2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wrapText="1"/>
      <protection hidden="1"/>
    </xf>
    <xf numFmtId="0" fontId="1" fillId="0" borderId="0" xfId="0" applyFont="1" applyFill="1" applyBorder="1" applyAlignment="1" applyProtection="1">
      <alignment horizontal="right" wrapText="1"/>
      <protection hidden="1"/>
    </xf>
    <xf numFmtId="0" fontId="6" fillId="0" borderId="0" xfId="0" applyFont="1" applyFill="1" applyBorder="1" applyProtection="1">
      <protection hidden="1"/>
    </xf>
    <xf numFmtId="14" fontId="2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Protection="1"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left" wrapText="1"/>
      <protection hidden="1"/>
    </xf>
    <xf numFmtId="0" fontId="8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20" fillId="0" borderId="2" xfId="0" applyFont="1" applyFill="1" applyBorder="1" applyAlignment="1" applyProtection="1">
      <alignment wrapText="1"/>
      <protection hidden="1"/>
    </xf>
    <xf numFmtId="1" fontId="19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0" xfId="0" applyNumberFormat="1" applyFont="1" applyFill="1" applyBorder="1" applyAlignment="1" applyProtection="1">
      <alignment vertical="center" wrapText="1"/>
      <protection hidden="1"/>
    </xf>
    <xf numFmtId="2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right" wrapText="1"/>
      <protection hidden="1"/>
    </xf>
    <xf numFmtId="43" fontId="20" fillId="0" borderId="0" xfId="2" applyNumberFormat="1" applyFont="1" applyFill="1" applyBorder="1" applyAlignment="1" applyProtection="1">
      <protection hidden="1"/>
    </xf>
    <xf numFmtId="43" fontId="20" fillId="0" borderId="0" xfId="2" applyFont="1" applyFill="1" applyBorder="1" applyAlignment="1" applyProtection="1">
      <protection hidden="1"/>
    </xf>
    <xf numFmtId="2" fontId="22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right" wrapText="1"/>
      <protection hidden="1"/>
    </xf>
    <xf numFmtId="165" fontId="8" fillId="0" borderId="0" xfId="0" applyNumberFormat="1" applyFont="1" applyFill="1" applyBorder="1" applyAlignment="1" applyProtection="1">
      <alignment horizontal="center"/>
      <protection hidden="1"/>
    </xf>
    <xf numFmtId="2" fontId="20" fillId="0" borderId="3" xfId="0" applyNumberFormat="1" applyFont="1" applyFill="1" applyBorder="1" applyAlignment="1" applyProtection="1">
      <alignment horizontal="center" vertical="center" wrapText="1"/>
      <protection hidden="1"/>
    </xf>
    <xf numFmtId="43" fontId="20" fillId="0" borderId="3" xfId="2" applyNumberFormat="1" applyFont="1" applyFill="1" applyBorder="1" applyAlignment="1" applyProtection="1">
      <alignment horizontal="center"/>
      <protection hidden="1"/>
    </xf>
    <xf numFmtId="43" fontId="20" fillId="0" borderId="3" xfId="2" applyFont="1" applyFill="1" applyBorder="1" applyAlignment="1" applyProtection="1">
      <alignment horizontal="center"/>
      <protection hidden="1"/>
    </xf>
    <xf numFmtId="2" fontId="20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wrapText="1"/>
      <protection hidden="1"/>
    </xf>
    <xf numFmtId="43" fontId="20" fillId="0" borderId="3" xfId="2" applyNumberFormat="1" applyFont="1" applyFill="1" applyBorder="1" applyAlignment="1" applyProtection="1">
      <protection hidden="1"/>
    </xf>
    <xf numFmtId="43" fontId="20" fillId="0" borderId="3" xfId="2" applyFont="1" applyFill="1" applyBorder="1" applyAlignment="1" applyProtection="1">
      <protection hidden="1"/>
    </xf>
    <xf numFmtId="0" fontId="16" fillId="0" borderId="5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2" fontId="20" fillId="0" borderId="2" xfId="0" applyNumberFormat="1" applyFont="1" applyFill="1" applyBorder="1" applyAlignment="1" applyProtection="1">
      <alignment horizontal="center" vertical="center" wrapText="1"/>
      <protection hidden="1"/>
    </xf>
    <xf numFmtId="43" fontId="20" fillId="0" borderId="2" xfId="2" applyFont="1" applyFill="1" applyBorder="1" applyAlignment="1" applyProtection="1">
      <protection hidden="1"/>
    </xf>
    <xf numFmtId="2" fontId="20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right" wrapText="1"/>
      <protection hidden="1"/>
    </xf>
    <xf numFmtId="43" fontId="13" fillId="0" borderId="2" xfId="2" applyFont="1" applyFill="1" applyBorder="1" applyAlignment="1" applyProtection="1">
      <protection hidden="1"/>
    </xf>
    <xf numFmtId="0" fontId="20" fillId="0" borderId="2" xfId="0" applyFont="1" applyFill="1" applyBorder="1" applyAlignment="1" applyProtection="1">
      <protection hidden="1"/>
    </xf>
    <xf numFmtId="43" fontId="20" fillId="0" borderId="0" xfId="2" applyNumberFormat="1" applyFont="1" applyFill="1" applyBorder="1" applyAlignment="1" applyProtection="1">
      <alignment horizontal="center"/>
      <protection hidden="1"/>
    </xf>
    <xf numFmtId="43" fontId="20" fillId="0" borderId="0" xfId="2" applyFont="1" applyFill="1" applyBorder="1" applyAlignment="1" applyProtection="1">
      <alignment horizontal="center"/>
      <protection hidden="1"/>
    </xf>
    <xf numFmtId="2" fontId="20" fillId="0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8" fillId="0" borderId="8" xfId="0" applyFont="1" applyFill="1" applyBorder="1" applyAlignment="1" applyProtection="1">
      <alignment horizontal="right" wrapText="1"/>
      <protection hidden="1"/>
    </xf>
    <xf numFmtId="43" fontId="23" fillId="0" borderId="3" xfId="2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right" wrapText="1"/>
      <protection hidden="1"/>
    </xf>
    <xf numFmtId="43" fontId="23" fillId="0" borderId="0" xfId="2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43" fontId="23" fillId="0" borderId="3" xfId="2" applyFont="1" applyFill="1" applyBorder="1" applyAlignment="1" applyProtection="1">
      <alignment horizontal="center"/>
      <protection hidden="1"/>
    </xf>
    <xf numFmtId="43" fontId="23" fillId="0" borderId="0" xfId="2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43" fontId="8" fillId="0" borderId="0" xfId="0" applyNumberFormat="1" applyFont="1" applyFill="1" applyBorder="1" applyAlignment="1" applyProtection="1">
      <alignment horizontal="center" wrapText="1"/>
      <protection hidden="1"/>
    </xf>
    <xf numFmtId="2" fontId="5" fillId="0" borderId="0" xfId="0" applyNumberFormat="1" applyFont="1" applyFill="1" applyBorder="1" applyAlignment="1" applyProtection="1">
      <alignment horizontal="right" wrapText="1"/>
      <protection hidden="1"/>
    </xf>
    <xf numFmtId="43" fontId="13" fillId="0" borderId="0" xfId="2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right" vertical="top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right" wrapText="1"/>
      <protection hidden="1"/>
    </xf>
    <xf numFmtId="43" fontId="13" fillId="0" borderId="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Fill="1" applyBorder="1" applyAlignment="1" applyProtection="1">
      <alignment horizontal="right" wrapText="1"/>
      <protection hidden="1"/>
    </xf>
    <xf numFmtId="43" fontId="8" fillId="0" borderId="0" xfId="2" applyFont="1" applyFill="1" applyBorder="1" applyAlignment="1" applyProtection="1">
      <alignment horizontal="right" wrapText="1"/>
      <protection hidden="1"/>
    </xf>
    <xf numFmtId="14" fontId="11" fillId="0" borderId="0" xfId="0" applyNumberFormat="1" applyFont="1" applyFill="1" applyBorder="1" applyAlignment="1" applyProtection="1">
      <alignment wrapText="1"/>
      <protection hidden="1"/>
    </xf>
    <xf numFmtId="0" fontId="16" fillId="0" borderId="0" xfId="0" applyFont="1" applyFill="1" applyBorder="1" applyAlignment="1" applyProtection="1">
      <alignment wrapText="1"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16" fillId="0" borderId="3" xfId="0" applyFont="1" applyFill="1" applyBorder="1" applyAlignment="1" applyProtection="1">
      <alignment wrapText="1"/>
      <protection hidden="1"/>
    </xf>
    <xf numFmtId="2" fontId="8" fillId="0" borderId="0" xfId="0" applyNumberFormat="1" applyFont="1" applyFill="1" applyBorder="1" applyAlignment="1" applyProtection="1">
      <alignment horizontal="center" wrapText="1"/>
      <protection hidden="1"/>
    </xf>
    <xf numFmtId="2" fontId="20" fillId="0" borderId="9" xfId="0" applyNumberFormat="1" applyFont="1" applyFill="1" applyBorder="1" applyAlignment="1" applyProtection="1">
      <alignment horizontal="center" vertical="center" wrapText="1"/>
      <protection hidden="1"/>
    </xf>
    <xf numFmtId="9" fontId="6" fillId="0" borderId="0" xfId="0" applyNumberFormat="1" applyFont="1" applyFill="1" applyAlignment="1" applyProtection="1">
      <alignment wrapText="1"/>
      <protection hidden="1"/>
    </xf>
    <xf numFmtId="0" fontId="5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1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43" fontId="13" fillId="0" borderId="0" xfId="2" applyNumberFormat="1" applyFont="1" applyFill="1" applyBorder="1" applyAlignment="1" applyProtection="1"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0" fontId="18" fillId="2" borderId="0" xfId="0" applyFont="1" applyFill="1" applyBorder="1" applyAlignment="1" applyProtection="1">
      <protection hidden="1"/>
    </xf>
    <xf numFmtId="0" fontId="1" fillId="2" borderId="0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164" fontId="2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Protection="1">
      <protection hidden="1"/>
    </xf>
    <xf numFmtId="0" fontId="2" fillId="2" borderId="10" xfId="0" applyFont="1" applyFill="1" applyBorder="1" applyAlignment="1" applyProtection="1">
      <alignment wrapText="1"/>
      <protection hidden="1"/>
    </xf>
    <xf numFmtId="0" fontId="2" fillId="2" borderId="1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168" fontId="20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wrapText="1"/>
      <protection hidden="1"/>
    </xf>
    <xf numFmtId="0" fontId="9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horizontal="left" wrapText="1"/>
      <protection hidden="1"/>
    </xf>
    <xf numFmtId="0" fontId="4" fillId="2" borderId="0" xfId="0" applyFont="1" applyFill="1" applyBorder="1" applyAlignment="1" applyProtection="1">
      <alignment horizontal="left" indent="2"/>
      <protection hidden="1"/>
    </xf>
    <xf numFmtId="0" fontId="1" fillId="2" borderId="12" xfId="0" applyFont="1" applyFill="1" applyBorder="1" applyAlignment="1" applyProtection="1">
      <alignment wrapText="1"/>
      <protection hidden="1"/>
    </xf>
    <xf numFmtId="0" fontId="1" fillId="2" borderId="10" xfId="0" applyFont="1" applyFill="1" applyBorder="1" applyAlignment="1" applyProtection="1">
      <alignment wrapText="1"/>
      <protection hidden="1"/>
    </xf>
    <xf numFmtId="0" fontId="1" fillId="2" borderId="13" xfId="0" applyFont="1" applyFill="1" applyBorder="1" applyAlignment="1" applyProtection="1">
      <alignment wrapText="1"/>
      <protection hidden="1"/>
    </xf>
    <xf numFmtId="0" fontId="1" fillId="2" borderId="14" xfId="0" applyFont="1" applyFill="1" applyBorder="1" applyAlignment="1" applyProtection="1">
      <alignment wrapText="1"/>
      <protection hidden="1"/>
    </xf>
    <xf numFmtId="0" fontId="1" fillId="2" borderId="15" xfId="0" applyFont="1" applyFill="1" applyBorder="1" applyAlignment="1" applyProtection="1">
      <alignment wrapText="1"/>
      <protection hidden="1"/>
    </xf>
    <xf numFmtId="0" fontId="1" fillId="2" borderId="16" xfId="0" applyFont="1" applyFill="1" applyBorder="1" applyProtection="1">
      <protection hidden="1"/>
    </xf>
    <xf numFmtId="2" fontId="20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20" fillId="0" borderId="18" xfId="0" applyFont="1" applyFill="1" applyBorder="1" applyAlignment="1" applyProtection="1">
      <alignment wrapText="1"/>
      <protection hidden="1"/>
    </xf>
    <xf numFmtId="0" fontId="9" fillId="0" borderId="19" xfId="0" applyFont="1" applyFill="1" applyBorder="1" applyProtection="1">
      <protection hidden="1"/>
    </xf>
    <xf numFmtId="0" fontId="9" fillId="3" borderId="20" xfId="0" applyFont="1" applyFill="1" applyBorder="1" applyProtection="1">
      <protection hidden="1"/>
    </xf>
    <xf numFmtId="0" fontId="6" fillId="3" borderId="20" xfId="0" applyFont="1" applyFill="1" applyBorder="1" applyAlignment="1" applyProtection="1">
      <alignment wrapText="1"/>
      <protection hidden="1"/>
    </xf>
    <xf numFmtId="0" fontId="2" fillId="3" borderId="20" xfId="0" applyFont="1" applyFill="1" applyBorder="1" applyProtection="1">
      <protection hidden="1"/>
    </xf>
    <xf numFmtId="0" fontId="2" fillId="3" borderId="21" xfId="0" applyFont="1" applyFill="1" applyBorder="1" applyProtection="1">
      <protection hidden="1"/>
    </xf>
    <xf numFmtId="0" fontId="2" fillId="0" borderId="20" xfId="0" applyFont="1" applyFill="1" applyBorder="1" applyProtection="1">
      <protection hidden="1"/>
    </xf>
    <xf numFmtId="0" fontId="1" fillId="0" borderId="20" xfId="0" applyFont="1" applyFill="1" applyBorder="1" applyAlignment="1" applyProtection="1">
      <alignment wrapText="1"/>
      <protection hidden="1"/>
    </xf>
    <xf numFmtId="164" fontId="2" fillId="0" borderId="20" xfId="0" applyNumberFormat="1" applyFont="1" applyFill="1" applyBorder="1" applyAlignment="1" applyProtection="1">
      <alignment horizontal="center" vertical="center"/>
      <protection hidden="1"/>
    </xf>
    <xf numFmtId="164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wrapText="1"/>
      <protection hidden="1"/>
    </xf>
    <xf numFmtId="0" fontId="6" fillId="0" borderId="21" xfId="0" applyFont="1" applyFill="1" applyBorder="1" applyAlignment="1" applyProtection="1">
      <alignment wrapText="1"/>
      <protection hidden="1"/>
    </xf>
    <xf numFmtId="9" fontId="25" fillId="4" borderId="1" xfId="0" applyNumberFormat="1" applyFont="1" applyFill="1" applyBorder="1" applyAlignment="1" applyProtection="1">
      <alignment horizontal="center" wrapText="1"/>
      <protection locked="0" hidden="1"/>
    </xf>
    <xf numFmtId="0" fontId="1" fillId="2" borderId="22" xfId="0" applyFont="1" applyFill="1" applyBorder="1" applyAlignment="1" applyProtection="1">
      <alignment wrapText="1"/>
      <protection hidden="1"/>
    </xf>
    <xf numFmtId="43" fontId="6" fillId="0" borderId="2" xfId="2" applyFont="1" applyFill="1" applyBorder="1" applyAlignment="1" applyProtection="1">
      <alignment vertical="center" wrapText="1"/>
      <protection hidden="1"/>
    </xf>
    <xf numFmtId="167" fontId="20" fillId="0" borderId="3" xfId="2" applyNumberFormat="1" applyFont="1" applyFill="1" applyBorder="1" applyAlignment="1" applyProtection="1">
      <alignment horizontal="center" vertical="center"/>
      <protection hidden="1"/>
    </xf>
    <xf numFmtId="43" fontId="7" fillId="0" borderId="0" xfId="2" applyFont="1" applyFill="1" applyAlignment="1" applyProtection="1">
      <alignment horizontal="right" wrapText="1"/>
      <protection hidden="1"/>
    </xf>
    <xf numFmtId="43" fontId="8" fillId="0" borderId="0" xfId="0" applyNumberFormat="1" applyFont="1" applyFill="1" applyBorder="1" applyAlignment="1" applyProtection="1">
      <alignment wrapText="1"/>
      <protection hidden="1"/>
    </xf>
    <xf numFmtId="43" fontId="7" fillId="0" borderId="0" xfId="0" applyNumberFormat="1" applyFont="1" applyFill="1" applyBorder="1" applyAlignment="1" applyProtection="1">
      <alignment wrapText="1"/>
      <protection hidden="1"/>
    </xf>
    <xf numFmtId="43" fontId="8" fillId="0" borderId="0" xfId="2" applyNumberFormat="1" applyFont="1" applyFill="1" applyBorder="1" applyAlignment="1" applyProtection="1">
      <alignment horizontal="left" wrapText="1" indent="1"/>
      <protection hidden="1"/>
    </xf>
    <xf numFmtId="43" fontId="7" fillId="0" borderId="0" xfId="2" applyNumberFormat="1" applyFont="1" applyFill="1" applyBorder="1" applyAlignment="1" applyProtection="1">
      <alignment horizontal="left" wrapText="1" indent="1"/>
      <protection hidden="1"/>
    </xf>
    <xf numFmtId="2" fontId="20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center" wrapText="1"/>
      <protection locked="0" hidden="1"/>
    </xf>
    <xf numFmtId="43" fontId="25" fillId="0" borderId="1" xfId="2" applyFont="1" applyFill="1" applyBorder="1" applyAlignment="1" applyProtection="1">
      <alignment horizontal="right" wrapText="1"/>
      <protection locked="0" hidden="1"/>
    </xf>
    <xf numFmtId="14" fontId="1" fillId="0" borderId="0" xfId="0" applyNumberFormat="1" applyFont="1" applyFill="1" applyAlignment="1" applyProtection="1">
      <alignment wrapText="1"/>
      <protection hidden="1"/>
    </xf>
    <xf numFmtId="43" fontId="25" fillId="4" borderId="0" xfId="2" applyFont="1" applyFill="1" applyBorder="1" applyAlignment="1" applyProtection="1">
      <alignment wrapText="1"/>
      <protection locked="0" hidden="1"/>
    </xf>
    <xf numFmtId="0" fontId="6" fillId="5" borderId="0" xfId="0" applyFont="1" applyFill="1" applyBorder="1" applyAlignment="1" applyProtection="1">
      <alignment wrapText="1"/>
      <protection hidden="1"/>
    </xf>
    <xf numFmtId="2" fontId="6" fillId="5" borderId="0" xfId="0" applyNumberFormat="1" applyFont="1" applyFill="1" applyBorder="1" applyAlignment="1" applyProtection="1">
      <alignment wrapText="1"/>
      <protection hidden="1"/>
    </xf>
    <xf numFmtId="0" fontId="6" fillId="5" borderId="0" xfId="0" applyNumberFormat="1" applyFont="1" applyFill="1" applyBorder="1" applyAlignment="1" applyProtection="1">
      <alignment wrapText="1"/>
      <protection hidden="1"/>
    </xf>
    <xf numFmtId="43" fontId="6" fillId="5" borderId="0" xfId="2" applyFont="1" applyFill="1" applyBorder="1" applyAlignment="1" applyProtection="1">
      <alignment horizontal="center" wrapText="1"/>
      <protection hidden="1"/>
    </xf>
    <xf numFmtId="14" fontId="6" fillId="5" borderId="0" xfId="0" applyNumberFormat="1" applyFont="1" applyFill="1" applyBorder="1" applyAlignment="1" applyProtection="1">
      <alignment horizontal="center" wrapText="1"/>
      <protection hidden="1"/>
    </xf>
    <xf numFmtId="43" fontId="6" fillId="5" borderId="0" xfId="0" applyNumberFormat="1" applyFont="1" applyFill="1" applyBorder="1" applyAlignment="1" applyProtection="1">
      <alignment wrapText="1"/>
      <protection hidden="1"/>
    </xf>
    <xf numFmtId="0" fontId="6" fillId="5" borderId="23" xfId="0" applyFont="1" applyFill="1" applyBorder="1" applyProtection="1">
      <protection hidden="1"/>
    </xf>
    <xf numFmtId="43" fontId="6" fillId="5" borderId="0" xfId="2" applyFont="1" applyFill="1" applyBorder="1" applyAlignment="1" applyProtection="1">
      <alignment wrapText="1"/>
      <protection hidden="1"/>
    </xf>
    <xf numFmtId="0" fontId="6" fillId="5" borderId="0" xfId="0" applyFont="1" applyFill="1" applyBorder="1" applyAlignment="1" applyProtection="1">
      <alignment horizontal="center" wrapText="1"/>
      <protection hidden="1"/>
    </xf>
    <xf numFmtId="168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3" fontId="6" fillId="0" borderId="0" xfId="2" applyFont="1" applyFill="1" applyBorder="1" applyAlignment="1" applyProtection="1">
      <alignment vertical="center" wrapText="1"/>
      <protection hidden="1"/>
    </xf>
    <xf numFmtId="1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14" fontId="2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167" fontId="20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14" fontId="25" fillId="0" borderId="1" xfId="2" applyNumberFormat="1" applyFont="1" applyFill="1" applyBorder="1" applyAlignment="1" applyProtection="1">
      <alignment horizontal="right" wrapText="1"/>
      <protection locked="0" hidden="1"/>
    </xf>
    <xf numFmtId="14" fontId="25" fillId="0" borderId="1" xfId="2" applyNumberFormat="1" applyFont="1" applyFill="1" applyBorder="1" applyAlignment="1" applyProtection="1">
      <alignment horizontal="center" wrapText="1"/>
      <protection locked="0" hidden="1"/>
    </xf>
    <xf numFmtId="0" fontId="2" fillId="2" borderId="0" xfId="0" applyFont="1" applyFill="1" applyBorder="1" applyAlignment="1" applyProtection="1">
      <alignment horizontal="center" wrapText="1"/>
      <protection hidden="1"/>
    </xf>
    <xf numFmtId="14" fontId="25" fillId="0" borderId="1" xfId="0" applyNumberFormat="1" applyFont="1" applyFill="1" applyBorder="1" applyAlignment="1" applyProtection="1">
      <alignment horizontal="center" wrapText="1"/>
      <protection locked="0" hidden="1"/>
    </xf>
    <xf numFmtId="43" fontId="20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25" fillId="4" borderId="1" xfId="2" applyNumberFormat="1" applyFont="1" applyFill="1" applyBorder="1" applyAlignment="1" applyProtection="1">
      <alignment horizontal="right" wrapText="1"/>
      <protection locked="0" hidden="1"/>
    </xf>
    <xf numFmtId="0" fontId="16" fillId="0" borderId="0" xfId="0" applyFont="1" applyFill="1" applyBorder="1" applyAlignment="1" applyProtection="1">
      <alignment horizontal="left" wrapText="1"/>
      <protection hidden="1"/>
    </xf>
    <xf numFmtId="0" fontId="1" fillId="0" borderId="0" xfId="0" applyFont="1" applyFill="1" applyBorder="1" applyAlignment="1" applyProtection="1">
      <alignment horizontal="left" wrapText="1"/>
      <protection hidden="1"/>
    </xf>
    <xf numFmtId="14" fontId="6" fillId="5" borderId="0" xfId="2" applyNumberFormat="1" applyFont="1" applyFill="1" applyBorder="1" applyAlignment="1" applyProtection="1">
      <alignment wrapText="1"/>
      <protection hidden="1"/>
    </xf>
    <xf numFmtId="14" fontId="6" fillId="5" borderId="0" xfId="0" applyNumberFormat="1" applyFont="1" applyFill="1" applyBorder="1" applyAlignment="1" applyProtection="1">
      <alignment wrapText="1"/>
      <protection hidden="1"/>
    </xf>
    <xf numFmtId="0" fontId="28" fillId="2" borderId="0" xfId="0" applyFont="1" applyFill="1" applyBorder="1" applyProtection="1">
      <protection hidden="1"/>
    </xf>
    <xf numFmtId="0" fontId="27" fillId="2" borderId="0" xfId="0" applyFont="1" applyFill="1" applyBorder="1" applyAlignment="1" applyProtection="1">
      <alignment wrapText="1"/>
      <protection hidden="1"/>
    </xf>
    <xf numFmtId="0" fontId="15" fillId="2" borderId="0" xfId="0" applyFont="1" applyFill="1" applyBorder="1" applyAlignment="1" applyProtection="1">
      <alignment wrapText="1"/>
      <protection hidden="1"/>
    </xf>
    <xf numFmtId="43" fontId="15" fillId="5" borderId="0" xfId="0" applyNumberFormat="1" applyFont="1" applyFill="1" applyBorder="1" applyAlignment="1" applyProtection="1">
      <alignment wrapText="1"/>
      <protection hidden="1"/>
    </xf>
    <xf numFmtId="9" fontId="6" fillId="5" borderId="0" xfId="0" applyNumberFormat="1" applyFont="1" applyFill="1" applyBorder="1" applyAlignment="1" applyProtection="1">
      <alignment wrapText="1"/>
      <protection hidden="1"/>
    </xf>
    <xf numFmtId="0" fontId="15" fillId="5" borderId="24" xfId="0" applyFont="1" applyFill="1" applyBorder="1" applyProtection="1">
      <protection hidden="1"/>
    </xf>
    <xf numFmtId="0" fontId="15" fillId="5" borderId="25" xfId="0" applyFont="1" applyFill="1" applyBorder="1" applyAlignment="1" applyProtection="1">
      <alignment wrapText="1"/>
      <protection hidden="1"/>
    </xf>
    <xf numFmtId="0" fontId="6" fillId="5" borderId="26" xfId="0" applyFont="1" applyFill="1" applyBorder="1" applyAlignment="1" applyProtection="1">
      <alignment wrapText="1"/>
      <protection hidden="1"/>
    </xf>
    <xf numFmtId="0" fontId="6" fillId="5" borderId="27" xfId="0" applyFont="1" applyFill="1" applyBorder="1" applyProtection="1">
      <protection hidden="1"/>
    </xf>
    <xf numFmtId="2" fontId="6" fillId="5" borderId="28" xfId="0" applyNumberFormat="1" applyFont="1" applyFill="1" applyBorder="1" applyAlignment="1" applyProtection="1">
      <alignment wrapText="1"/>
      <protection hidden="1"/>
    </xf>
    <xf numFmtId="166" fontId="6" fillId="5" borderId="28" xfId="0" applyNumberFormat="1" applyFont="1" applyFill="1" applyBorder="1" applyAlignment="1" applyProtection="1">
      <alignment wrapText="1"/>
      <protection hidden="1"/>
    </xf>
    <xf numFmtId="0" fontId="6" fillId="5" borderId="29" xfId="0" applyFont="1" applyFill="1" applyBorder="1" applyAlignment="1" applyProtection="1">
      <alignment wrapText="1"/>
      <protection hidden="1"/>
    </xf>
    <xf numFmtId="0" fontId="6" fillId="5" borderId="30" xfId="0" applyFont="1" applyFill="1" applyBorder="1" applyAlignment="1" applyProtection="1">
      <alignment wrapText="1"/>
      <protection hidden="1"/>
    </xf>
    <xf numFmtId="0" fontId="6" fillId="5" borderId="31" xfId="0" applyFont="1" applyFill="1" applyBorder="1" applyAlignment="1" applyProtection="1">
      <alignment wrapText="1"/>
      <protection hidden="1"/>
    </xf>
    <xf numFmtId="2" fontId="6" fillId="5" borderId="32" xfId="0" applyNumberFormat="1" applyFont="1" applyFill="1" applyBorder="1" applyAlignment="1" applyProtection="1">
      <alignment wrapText="1"/>
      <protection hidden="1"/>
    </xf>
    <xf numFmtId="0" fontId="1" fillId="5" borderId="33" xfId="0" applyFont="1" applyFill="1" applyBorder="1" applyAlignment="1" applyProtection="1">
      <alignment wrapText="1"/>
      <protection hidden="1"/>
    </xf>
    <xf numFmtId="0" fontId="6" fillId="5" borderId="34" xfId="0" applyFont="1" applyFill="1" applyBorder="1" applyAlignment="1" applyProtection="1">
      <alignment wrapText="1"/>
      <protection hidden="1"/>
    </xf>
    <xf numFmtId="0" fontId="6" fillId="5" borderId="35" xfId="0" applyFont="1" applyFill="1" applyBorder="1" applyAlignment="1" applyProtection="1">
      <alignment wrapText="1"/>
      <protection hidden="1"/>
    </xf>
    <xf numFmtId="0" fontId="6" fillId="5" borderId="36" xfId="0" applyFont="1" applyFill="1" applyBorder="1" applyProtection="1">
      <protection hidden="1"/>
    </xf>
    <xf numFmtId="0" fontId="6" fillId="5" borderId="37" xfId="0" applyFont="1" applyFill="1" applyBorder="1" applyAlignment="1" applyProtection="1">
      <alignment wrapText="1"/>
      <protection hidden="1"/>
    </xf>
    <xf numFmtId="43" fontId="6" fillId="5" borderId="37" xfId="2" applyFont="1" applyFill="1" applyBorder="1" applyAlignment="1" applyProtection="1">
      <alignment wrapText="1"/>
      <protection hidden="1"/>
    </xf>
    <xf numFmtId="0" fontId="6" fillId="5" borderId="38" xfId="0" applyFont="1" applyFill="1" applyBorder="1" applyAlignment="1" applyProtection="1">
      <alignment wrapText="1"/>
      <protection hidden="1"/>
    </xf>
    <xf numFmtId="43" fontId="6" fillId="5" borderId="39" xfId="2" applyFont="1" applyFill="1" applyBorder="1" applyProtection="1">
      <protection hidden="1"/>
    </xf>
    <xf numFmtId="43" fontId="6" fillId="5" borderId="40" xfId="2" applyFont="1" applyFill="1" applyBorder="1" applyAlignment="1" applyProtection="1">
      <alignment wrapText="1"/>
      <protection hidden="1"/>
    </xf>
    <xf numFmtId="0" fontId="6" fillId="5" borderId="39" xfId="0" applyFont="1" applyFill="1" applyBorder="1" applyProtection="1">
      <protection hidden="1"/>
    </xf>
    <xf numFmtId="2" fontId="6" fillId="5" borderId="39" xfId="0" applyNumberFormat="1" applyFont="1" applyFill="1" applyBorder="1" applyAlignment="1" applyProtection="1">
      <alignment wrapText="1"/>
      <protection hidden="1"/>
    </xf>
    <xf numFmtId="43" fontId="6" fillId="5" borderId="40" xfId="0" applyNumberFormat="1" applyFont="1" applyFill="1" applyBorder="1" applyAlignment="1" applyProtection="1">
      <alignment wrapText="1"/>
      <protection hidden="1"/>
    </xf>
    <xf numFmtId="2" fontId="6" fillId="5" borderId="40" xfId="0" applyNumberFormat="1" applyFont="1" applyFill="1" applyBorder="1" applyAlignment="1" applyProtection="1">
      <alignment wrapText="1"/>
      <protection hidden="1"/>
    </xf>
    <xf numFmtId="0" fontId="6" fillId="5" borderId="41" xfId="0" applyFont="1" applyFill="1" applyBorder="1" applyProtection="1">
      <protection hidden="1"/>
    </xf>
    <xf numFmtId="0" fontId="6" fillId="5" borderId="42" xfId="0" applyFont="1" applyFill="1" applyBorder="1" applyAlignment="1" applyProtection="1">
      <alignment wrapText="1"/>
      <protection hidden="1"/>
    </xf>
    <xf numFmtId="43" fontId="6" fillId="5" borderId="43" xfId="0" applyNumberFormat="1" applyFont="1" applyFill="1" applyBorder="1" applyAlignment="1" applyProtection="1">
      <alignment wrapText="1"/>
      <protection hidden="1"/>
    </xf>
    <xf numFmtId="14" fontId="11" fillId="2" borderId="1" xfId="2" applyNumberFormat="1" applyFont="1" applyFill="1" applyBorder="1" applyAlignment="1" applyProtection="1">
      <alignment horizontal="center" wrapText="1"/>
      <protection hidden="1"/>
    </xf>
    <xf numFmtId="14" fontId="2" fillId="2" borderId="0" xfId="2" applyNumberFormat="1" applyFont="1" applyFill="1" applyBorder="1" applyAlignment="1" applyProtection="1">
      <alignment horizontal="center" wrapText="1"/>
      <protection hidden="1"/>
    </xf>
    <xf numFmtId="43" fontId="25" fillId="0" borderId="1" xfId="2" applyFont="1" applyFill="1" applyBorder="1" applyAlignment="1" applyProtection="1">
      <alignment horizontal="center" wrapText="1"/>
      <protection locked="0" hidden="1"/>
    </xf>
    <xf numFmtId="0" fontId="6" fillId="5" borderId="24" xfId="0" applyFont="1" applyFill="1" applyBorder="1" applyAlignment="1" applyProtection="1">
      <alignment wrapText="1"/>
      <protection hidden="1"/>
    </xf>
    <xf numFmtId="0" fontId="6" fillId="5" borderId="25" xfId="0" applyFont="1" applyFill="1" applyBorder="1" applyAlignment="1" applyProtection="1">
      <alignment wrapText="1"/>
      <protection hidden="1"/>
    </xf>
    <xf numFmtId="0" fontId="1" fillId="5" borderId="27" xfId="0" applyFont="1" applyFill="1" applyBorder="1" applyAlignment="1" applyProtection="1">
      <alignment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14" fontId="1" fillId="5" borderId="0" xfId="2" applyNumberFormat="1" applyFont="1" applyFill="1" applyBorder="1" applyAlignment="1" applyProtection="1">
      <alignment wrapText="1"/>
      <protection hidden="1"/>
    </xf>
    <xf numFmtId="14" fontId="1" fillId="5" borderId="0" xfId="0" applyNumberFormat="1" applyFont="1" applyFill="1" applyBorder="1" applyAlignment="1" applyProtection="1">
      <alignment wrapText="1"/>
      <protection hidden="1"/>
    </xf>
    <xf numFmtId="0" fontId="1" fillId="5" borderId="28" xfId="0" applyFont="1" applyFill="1" applyBorder="1" applyAlignment="1" applyProtection="1">
      <alignment wrapText="1"/>
      <protection hidden="1"/>
    </xf>
    <xf numFmtId="0" fontId="1" fillId="5" borderId="44" xfId="0" applyFont="1" applyFill="1" applyBorder="1" applyAlignment="1" applyProtection="1">
      <alignment wrapText="1"/>
      <protection hidden="1"/>
    </xf>
    <xf numFmtId="0" fontId="1" fillId="5" borderId="29" xfId="0" applyFont="1" applyFill="1" applyBorder="1" applyAlignment="1" applyProtection="1">
      <alignment wrapText="1"/>
      <protection hidden="1"/>
    </xf>
    <xf numFmtId="14" fontId="6" fillId="5" borderId="29" xfId="0" applyNumberFormat="1" applyFont="1" applyFill="1" applyBorder="1" applyAlignment="1" applyProtection="1">
      <alignment wrapText="1"/>
      <protection hidden="1"/>
    </xf>
    <xf numFmtId="0" fontId="1" fillId="5" borderId="45" xfId="0" applyFont="1" applyFill="1" applyBorder="1" applyAlignment="1" applyProtection="1">
      <alignment wrapText="1"/>
      <protection hidden="1"/>
    </xf>
    <xf numFmtId="0" fontId="1" fillId="2" borderId="46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168" fontId="20" fillId="0" borderId="7" xfId="0" applyNumberFormat="1" applyFont="1" applyFill="1" applyBorder="1" applyAlignment="1" applyProtection="1">
      <alignment horizontal="center" vertical="center" wrapText="1"/>
      <protection hidden="1"/>
    </xf>
    <xf numFmtId="168" fontId="20" fillId="0" borderId="2" xfId="0" applyNumberFormat="1" applyFont="1" applyFill="1" applyBorder="1" applyAlignment="1" applyProtection="1">
      <alignment horizontal="center" vertical="center" wrapText="1"/>
      <protection hidden="1"/>
    </xf>
    <xf numFmtId="43" fontId="6" fillId="0" borderId="0" xfId="2" applyFont="1" applyFill="1" applyBorder="1" applyAlignment="1" applyProtection="1">
      <alignment horizontal="center" vertical="center" wrapText="1"/>
      <protection hidden="1"/>
    </xf>
    <xf numFmtId="0" fontId="3" fillId="0" borderId="47" xfId="0" applyFont="1" applyFill="1" applyBorder="1" applyAlignment="1" applyProtection="1">
      <alignment horizontal="center" vertical="center" wrapText="1"/>
      <protection hidden="1"/>
    </xf>
    <xf numFmtId="0" fontId="3" fillId="0" borderId="48" xfId="0" applyFont="1" applyFill="1" applyBorder="1" applyAlignment="1" applyProtection="1">
      <alignment horizontal="center" vertical="center" wrapText="1"/>
      <protection hidden="1"/>
    </xf>
    <xf numFmtId="0" fontId="27" fillId="0" borderId="2" xfId="0" applyFont="1" applyFill="1" applyBorder="1" applyAlignment="1" applyProtection="1">
      <alignment horizontal="center" vertical="center" wrapText="1"/>
      <protection hidden="1"/>
    </xf>
    <xf numFmtId="43" fontId="25" fillId="4" borderId="7" xfId="2" applyFont="1" applyFill="1" applyBorder="1" applyAlignment="1" applyProtection="1">
      <alignment horizontal="left" wrapText="1"/>
      <protection locked="0" hidden="1"/>
    </xf>
    <xf numFmtId="43" fontId="25" fillId="4" borderId="2" xfId="2" applyFont="1" applyFill="1" applyBorder="1" applyAlignment="1" applyProtection="1">
      <alignment horizontal="left" wrapText="1"/>
      <protection locked="0" hidden="1"/>
    </xf>
    <xf numFmtId="43" fontId="25" fillId="4" borderId="6" xfId="2" applyFont="1" applyFill="1" applyBorder="1" applyAlignment="1" applyProtection="1">
      <alignment horizontal="left" wrapText="1"/>
      <protection locked="0" hidden="1"/>
    </xf>
    <xf numFmtId="167" fontId="20" fillId="0" borderId="7" xfId="2" applyNumberFormat="1" applyFont="1" applyFill="1" applyBorder="1" applyAlignment="1" applyProtection="1">
      <alignment horizontal="center" vertical="center" wrapText="1"/>
      <protection hidden="1"/>
    </xf>
    <xf numFmtId="167" fontId="20" fillId="0" borderId="2" xfId="2" applyNumberFormat="1" applyFont="1" applyFill="1" applyBorder="1" applyAlignment="1" applyProtection="1">
      <alignment horizontal="center" vertical="center" wrapText="1"/>
      <protection hidden="1"/>
    </xf>
    <xf numFmtId="167" fontId="20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49" fontId="20" fillId="0" borderId="7" xfId="0" applyNumberFormat="1" applyFont="1" applyFill="1" applyBorder="1" applyAlignment="1" applyProtection="1">
      <alignment horizontal="center" wrapText="1"/>
      <protection hidden="1"/>
    </xf>
    <xf numFmtId="49" fontId="20" fillId="0" borderId="2" xfId="0" applyNumberFormat="1" applyFont="1" applyFill="1" applyBorder="1" applyAlignment="1" applyProtection="1">
      <alignment horizontal="center" wrapText="1"/>
      <protection hidden="1"/>
    </xf>
    <xf numFmtId="49" fontId="20" fillId="0" borderId="6" xfId="0" applyNumberFormat="1" applyFont="1" applyFill="1" applyBorder="1" applyAlignment="1" applyProtection="1">
      <alignment horizontal="center" wrapText="1"/>
      <protection hidden="1"/>
    </xf>
    <xf numFmtId="0" fontId="20" fillId="0" borderId="7" xfId="0" applyNumberFormat="1" applyFont="1" applyFill="1" applyBorder="1" applyAlignment="1" applyProtection="1">
      <alignment horizontal="center" wrapText="1"/>
      <protection hidden="1"/>
    </xf>
    <xf numFmtId="0" fontId="20" fillId="0" borderId="2" xfId="0" applyNumberFormat="1" applyFont="1" applyFill="1" applyBorder="1" applyAlignment="1" applyProtection="1">
      <alignment horizontal="center" wrapText="1"/>
      <protection hidden="1"/>
    </xf>
    <xf numFmtId="0" fontId="20" fillId="0" borderId="6" xfId="0" applyNumberFormat="1" applyFont="1" applyFill="1" applyBorder="1" applyAlignment="1" applyProtection="1">
      <alignment horizontal="center" wrapText="1"/>
      <protection hidden="1"/>
    </xf>
    <xf numFmtId="0" fontId="26" fillId="0" borderId="19" xfId="0" applyFont="1" applyFill="1" applyBorder="1" applyAlignment="1" applyProtection="1">
      <alignment horizontal="center" wrapText="1"/>
      <protection hidden="1"/>
    </xf>
    <xf numFmtId="0" fontId="26" fillId="0" borderId="20" xfId="0" applyFont="1" applyFill="1" applyBorder="1" applyAlignment="1" applyProtection="1">
      <alignment horizontal="center" wrapText="1"/>
      <protection hidden="1"/>
    </xf>
    <xf numFmtId="0" fontId="26" fillId="0" borderId="21" xfId="0" applyFont="1" applyFill="1" applyBorder="1" applyAlignment="1" applyProtection="1">
      <alignment horizontal="center" wrapText="1"/>
      <protection hidden="1"/>
    </xf>
    <xf numFmtId="0" fontId="6" fillId="5" borderId="27" xfId="0" applyFont="1" applyFill="1" applyBorder="1" applyAlignment="1" applyProtection="1">
      <alignment horizontal="left" wrapText="1" indent="4"/>
      <protection hidden="1"/>
    </xf>
    <xf numFmtId="0" fontId="6" fillId="5" borderId="0" xfId="0" applyFont="1" applyFill="1" applyBorder="1" applyAlignment="1" applyProtection="1">
      <alignment horizontal="left" wrapText="1" indent="4"/>
      <protection hidden="1"/>
    </xf>
    <xf numFmtId="0" fontId="6" fillId="5" borderId="28" xfId="0" applyFont="1" applyFill="1" applyBorder="1" applyAlignment="1" applyProtection="1">
      <alignment horizontal="left" wrapText="1" indent="4"/>
      <protection hidden="1"/>
    </xf>
    <xf numFmtId="14" fontId="24" fillId="4" borderId="7" xfId="0" applyNumberFormat="1" applyFont="1" applyFill="1" applyBorder="1" applyAlignment="1" applyProtection="1">
      <alignment horizontal="left" wrapText="1"/>
      <protection locked="0" hidden="1"/>
    </xf>
    <xf numFmtId="14" fontId="24" fillId="4" borderId="2" xfId="0" applyNumberFormat="1" applyFont="1" applyFill="1" applyBorder="1" applyAlignment="1" applyProtection="1">
      <alignment horizontal="left" wrapText="1"/>
      <protection locked="0" hidden="1"/>
    </xf>
    <xf numFmtId="14" fontId="24" fillId="4" borderId="6" xfId="0" applyNumberFormat="1" applyFont="1" applyFill="1" applyBorder="1" applyAlignment="1" applyProtection="1">
      <alignment horizontal="left" wrapText="1"/>
      <protection locked="0"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14" fontId="25" fillId="0" borderId="7" xfId="0" applyNumberFormat="1" applyFont="1" applyFill="1" applyBorder="1" applyAlignment="1" applyProtection="1">
      <alignment horizontal="center" wrapText="1"/>
      <protection locked="0" hidden="1"/>
    </xf>
    <xf numFmtId="14" fontId="25" fillId="0" borderId="2" xfId="0" applyNumberFormat="1" applyFont="1" applyFill="1" applyBorder="1" applyAlignment="1" applyProtection="1">
      <alignment horizontal="center" wrapText="1"/>
      <protection locked="0" hidden="1"/>
    </xf>
    <xf numFmtId="14" fontId="25" fillId="0" borderId="6" xfId="0" applyNumberFormat="1" applyFont="1" applyFill="1" applyBorder="1" applyAlignment="1" applyProtection="1">
      <alignment horizontal="center" wrapText="1"/>
      <protection locked="0"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4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wrapText="1"/>
      <protection hidden="1"/>
    </xf>
    <xf numFmtId="0" fontId="16" fillId="0" borderId="8" xfId="0" applyFont="1" applyFill="1" applyBorder="1" applyAlignment="1" applyProtection="1">
      <alignment horizontal="left" wrapText="1"/>
      <protection hidden="1"/>
    </xf>
    <xf numFmtId="0" fontId="16" fillId="0" borderId="3" xfId="0" applyFont="1" applyFill="1" applyBorder="1" applyAlignment="1" applyProtection="1">
      <alignment horizontal="left" wrapText="1"/>
      <protection hidden="1"/>
    </xf>
    <xf numFmtId="167" fontId="19" fillId="0" borderId="7" xfId="2" applyNumberFormat="1" applyFont="1" applyFill="1" applyBorder="1" applyAlignment="1" applyProtection="1">
      <alignment horizontal="center" vertical="center" wrapText="1"/>
      <protection hidden="1"/>
    </xf>
    <xf numFmtId="167" fontId="19" fillId="0" borderId="2" xfId="2" applyNumberFormat="1" applyFont="1" applyFill="1" applyBorder="1" applyAlignment="1" applyProtection="1">
      <alignment horizontal="center" vertical="center" wrapText="1"/>
      <protection hidden="1"/>
    </xf>
    <xf numFmtId="167" fontId="19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7" xfId="0" applyFont="1" applyFill="1" applyBorder="1" applyAlignment="1" applyProtection="1">
      <alignment horizontal="left" wrapText="1"/>
      <protection hidden="1"/>
    </xf>
    <xf numFmtId="0" fontId="17" fillId="0" borderId="2" xfId="0" applyFont="1" applyFill="1" applyBorder="1" applyAlignment="1" applyProtection="1">
      <alignment horizontal="left" wrapText="1"/>
      <protection hidden="1"/>
    </xf>
    <xf numFmtId="0" fontId="14" fillId="0" borderId="7" xfId="0" applyFont="1" applyFill="1" applyBorder="1" applyAlignment="1" applyProtection="1">
      <alignment horizontal="left" wrapText="1"/>
      <protection hidden="1"/>
    </xf>
    <xf numFmtId="0" fontId="14" fillId="0" borderId="2" xfId="0" applyFont="1" applyFill="1" applyBorder="1" applyAlignment="1" applyProtection="1">
      <alignment horizontal="left" wrapText="1"/>
      <protection hidden="1"/>
    </xf>
  </cellXfs>
  <cellStyles count="3">
    <cellStyle name="Euro" xfId="1"/>
    <cellStyle name="Komma" xfId="2" builtinId="3"/>
    <cellStyle name="Standard" xfId="0" builtinId="0"/>
  </cellStyles>
  <dxfs count="41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>
          <bgColor indexed="47"/>
        </patternFill>
      </fill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border>
        <left/>
        <right/>
        <top/>
        <bottom/>
      </border>
    </dxf>
    <dxf>
      <font>
        <condense val="0"/>
        <extend val="0"/>
        <color indexed="9"/>
      </font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7943" name="Group 1"/>
        <xdr:cNvGrpSpPr>
          <a:grpSpLocks/>
        </xdr:cNvGrpSpPr>
      </xdr:nvGrpSpPr>
      <xdr:grpSpPr bwMode="auto">
        <a:xfrm>
          <a:off x="0" y="0"/>
          <a:ext cx="0" cy="0"/>
          <a:chOff x="352" y="8"/>
          <a:chExt cx="263" cy="51"/>
        </a:xfrm>
      </xdr:grpSpPr>
      <xdr:sp macro="" textlink="">
        <xdr:nvSpPr>
          <xdr:cNvPr id="18032" name="Rectangle 2"/>
          <xdr:cNvSpPr>
            <a:spLocks noChangeArrowheads="1"/>
          </xdr:cNvSpPr>
        </xdr:nvSpPr>
        <xdr:spPr bwMode="auto">
          <a:xfrm>
            <a:off x="352" y="15"/>
            <a:ext cx="263" cy="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411" name="Rectangle 3"/>
          <xdr:cNvSpPr>
            <a:spLocks noChangeArrowheads="1"/>
          </xdr:cNvSpPr>
        </xdr:nvSpPr>
        <xdr:spPr bwMode="auto">
          <a:xfrm>
            <a:off x="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Signature employeur</a:t>
            </a:r>
            <a:endParaRPr lang="de-CH"/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944" name="14000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413" name="Rectangle 5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85001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Année de travail*</a:t>
          </a:r>
          <a:endParaRPr lang="de-CH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414" name="Rectangle 6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85001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Etablissement*</a:t>
          </a:r>
          <a:endParaRPr lang="de-CH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7947" name="Group 7"/>
        <xdr:cNvGrpSpPr>
          <a:grpSpLocks/>
        </xdr:cNvGrpSpPr>
      </xdr:nvGrpSpPr>
      <xdr:grpSpPr bwMode="auto">
        <a:xfrm>
          <a:off x="0" y="0"/>
          <a:ext cx="0" cy="0"/>
          <a:chOff x="352" y="8"/>
          <a:chExt cx="263" cy="51"/>
        </a:xfrm>
      </xdr:grpSpPr>
      <xdr:sp macro="" textlink="">
        <xdr:nvSpPr>
          <xdr:cNvPr id="18030" name="Rectangle 8"/>
          <xdr:cNvSpPr>
            <a:spLocks noChangeArrowheads="1"/>
          </xdr:cNvSpPr>
        </xdr:nvSpPr>
        <xdr:spPr bwMode="auto">
          <a:xfrm>
            <a:off x="352" y="15"/>
            <a:ext cx="263" cy="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417" name="Rectangle 9"/>
          <xdr:cNvSpPr>
            <a:spLocks noChangeArrowheads="1"/>
          </xdr:cNvSpPr>
        </xdr:nvSpPr>
        <xdr:spPr bwMode="auto">
          <a:xfrm>
            <a:off x="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Signature collaborateur</a:t>
            </a:r>
            <a:endParaRPr lang="de-CH"/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7948" name="Group 10"/>
        <xdr:cNvGrpSpPr>
          <a:grpSpLocks/>
        </xdr:cNvGrpSpPr>
      </xdr:nvGrpSpPr>
      <xdr:grpSpPr bwMode="auto">
        <a:xfrm>
          <a:off x="0" y="0"/>
          <a:ext cx="0" cy="0"/>
          <a:chOff x="352" y="8"/>
          <a:chExt cx="263" cy="51"/>
        </a:xfrm>
      </xdr:grpSpPr>
      <xdr:sp macro="" textlink="">
        <xdr:nvSpPr>
          <xdr:cNvPr id="18028" name="Rectangle 11"/>
          <xdr:cNvSpPr>
            <a:spLocks noChangeArrowheads="1"/>
          </xdr:cNvSpPr>
        </xdr:nvSpPr>
        <xdr:spPr bwMode="auto">
          <a:xfrm>
            <a:off x="352" y="15"/>
            <a:ext cx="263" cy="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420" name="Rectangle 12"/>
          <xdr:cNvSpPr>
            <a:spLocks noChangeArrowheads="1"/>
          </xdr:cNvSpPr>
        </xdr:nvSpPr>
        <xdr:spPr bwMode="auto">
          <a:xfrm>
            <a:off x="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Signature employeur</a:t>
            </a:r>
            <a:endParaRPr lang="de-CH"/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949" name="Rectangle 13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950" name="Rectangle 14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951" name="Rectangle 15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952" name="Rectangle 16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953" name="Rectangle 17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954" name="Rectangle 18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955" name="Rectangle 19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956" name="Rectangle 20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957" name="Rectangle 2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958" name="Rectangle 2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959" name="Rectangle 23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960" name="Rectangle 24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961" name="Rectangle 25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266700</xdr:colOff>
      <xdr:row>97</xdr:row>
      <xdr:rowOff>7620</xdr:rowOff>
    </xdr:from>
    <xdr:to>
      <xdr:col>11</xdr:col>
      <xdr:colOff>746760</xdr:colOff>
      <xdr:row>98</xdr:row>
      <xdr:rowOff>182880</xdr:rowOff>
    </xdr:to>
    <xdr:grpSp>
      <xdr:nvGrpSpPr>
        <xdr:cNvPr id="17962" name="Group 26"/>
        <xdr:cNvGrpSpPr>
          <a:grpSpLocks/>
        </xdr:cNvGrpSpPr>
      </xdr:nvGrpSpPr>
      <xdr:grpSpPr bwMode="auto">
        <a:xfrm>
          <a:off x="790575" y="21448395"/>
          <a:ext cx="4204335" cy="527685"/>
          <a:chOff x="352" y="8"/>
          <a:chExt cx="263" cy="51"/>
        </a:xfrm>
      </xdr:grpSpPr>
      <xdr:sp macro="" textlink="">
        <xdr:nvSpPr>
          <xdr:cNvPr id="18026" name="Rectangle 27"/>
          <xdr:cNvSpPr>
            <a:spLocks noChangeArrowheads="1"/>
          </xdr:cNvSpPr>
        </xdr:nvSpPr>
        <xdr:spPr bwMode="auto">
          <a:xfrm>
            <a:off x="352" y="15"/>
            <a:ext cx="263" cy="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436" name="Rectangle 28"/>
          <xdr:cNvSpPr>
            <a:spLocks noChangeArrowheads="1"/>
          </xdr:cNvSpPr>
        </xdr:nvSpPr>
        <xdr:spPr bwMode="auto">
          <a:xfrm>
            <a:off x="359" y="8"/>
            <a:ext cx="12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Signature collaborateur</a:t>
            </a:r>
            <a:endParaRPr lang="de-CH"/>
          </a:p>
        </xdr:txBody>
      </xdr:sp>
    </xdr:grpSp>
    <xdr:clientData/>
  </xdr:twoCellAnchor>
  <xdr:twoCellAnchor>
    <xdr:from>
      <xdr:col>13</xdr:col>
      <xdr:colOff>281940</xdr:colOff>
      <xdr:row>97</xdr:row>
      <xdr:rowOff>22860</xdr:rowOff>
    </xdr:from>
    <xdr:to>
      <xdr:col>17</xdr:col>
      <xdr:colOff>723900</xdr:colOff>
      <xdr:row>98</xdr:row>
      <xdr:rowOff>190500</xdr:rowOff>
    </xdr:to>
    <xdr:grpSp>
      <xdr:nvGrpSpPr>
        <xdr:cNvPr id="17963" name="Group 29"/>
        <xdr:cNvGrpSpPr>
          <a:grpSpLocks/>
        </xdr:cNvGrpSpPr>
      </xdr:nvGrpSpPr>
      <xdr:grpSpPr bwMode="auto">
        <a:xfrm>
          <a:off x="6273165" y="21463635"/>
          <a:ext cx="3928110" cy="520065"/>
          <a:chOff x="352" y="8"/>
          <a:chExt cx="263" cy="51"/>
        </a:xfrm>
      </xdr:grpSpPr>
      <xdr:sp macro="" textlink="">
        <xdr:nvSpPr>
          <xdr:cNvPr id="18024" name="Rectangle 30"/>
          <xdr:cNvSpPr>
            <a:spLocks noChangeArrowheads="1"/>
          </xdr:cNvSpPr>
        </xdr:nvSpPr>
        <xdr:spPr bwMode="auto">
          <a:xfrm>
            <a:off x="352" y="15"/>
            <a:ext cx="263" cy="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439" name="Rectangle 31"/>
          <xdr:cNvSpPr>
            <a:spLocks noChangeArrowheads="1"/>
          </xdr:cNvSpPr>
        </xdr:nvSpPr>
        <xdr:spPr bwMode="auto">
          <a:xfrm>
            <a:off x="359" y="8"/>
            <a:ext cx="12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Signature employeur</a:t>
            </a:r>
            <a:endParaRPr lang="de-CH"/>
          </a:p>
        </xdr:txBody>
      </xdr:sp>
    </xdr:grpSp>
    <xdr:clientData/>
  </xdr:twoCellAnchor>
  <xdr:twoCellAnchor>
    <xdr:from>
      <xdr:col>9</xdr:col>
      <xdr:colOff>655320</xdr:colOff>
      <xdr:row>83</xdr:row>
      <xdr:rowOff>60960</xdr:rowOff>
    </xdr:from>
    <xdr:to>
      <xdr:col>11</xdr:col>
      <xdr:colOff>731520</xdr:colOff>
      <xdr:row>83</xdr:row>
      <xdr:rowOff>213360</xdr:rowOff>
    </xdr:to>
    <xdr:grpSp>
      <xdr:nvGrpSpPr>
        <xdr:cNvPr id="17964" name="Group 32"/>
        <xdr:cNvGrpSpPr>
          <a:grpSpLocks/>
        </xdr:cNvGrpSpPr>
      </xdr:nvGrpSpPr>
      <xdr:grpSpPr bwMode="auto">
        <a:xfrm>
          <a:off x="3046095" y="19368135"/>
          <a:ext cx="1933575" cy="152400"/>
          <a:chOff x="247" y="2434"/>
          <a:chExt cx="152" cy="17"/>
        </a:xfrm>
      </xdr:grpSpPr>
      <xdr:sp macro="" textlink="">
        <xdr:nvSpPr>
          <xdr:cNvPr id="18021" name="Line 33"/>
          <xdr:cNvSpPr>
            <a:spLocks noChangeShapeType="1"/>
          </xdr:cNvSpPr>
        </xdr:nvSpPr>
        <xdr:spPr bwMode="auto">
          <a:xfrm flipV="1">
            <a:off x="247" y="2434"/>
            <a:ext cx="15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22" name="Line 34"/>
          <xdr:cNvSpPr>
            <a:spLocks noChangeShapeType="1"/>
          </xdr:cNvSpPr>
        </xdr:nvSpPr>
        <xdr:spPr bwMode="auto">
          <a:xfrm flipH="1">
            <a:off x="399" y="2434"/>
            <a:ext cx="0" cy="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23" name="Line 35"/>
          <xdr:cNvSpPr>
            <a:spLocks noChangeShapeType="1"/>
          </xdr:cNvSpPr>
        </xdr:nvSpPr>
        <xdr:spPr bwMode="auto">
          <a:xfrm>
            <a:off x="247" y="2435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746760</xdr:colOff>
      <xdr:row>83</xdr:row>
      <xdr:rowOff>60960</xdr:rowOff>
    </xdr:from>
    <xdr:to>
      <xdr:col>17</xdr:col>
      <xdr:colOff>838200</xdr:colOff>
      <xdr:row>83</xdr:row>
      <xdr:rowOff>220980</xdr:rowOff>
    </xdr:to>
    <xdr:grpSp>
      <xdr:nvGrpSpPr>
        <xdr:cNvPr id="17965" name="Group 36"/>
        <xdr:cNvGrpSpPr>
          <a:grpSpLocks/>
        </xdr:cNvGrpSpPr>
      </xdr:nvGrpSpPr>
      <xdr:grpSpPr bwMode="auto">
        <a:xfrm>
          <a:off x="4994910" y="19368135"/>
          <a:ext cx="5320665" cy="160020"/>
          <a:chOff x="389" y="2425"/>
          <a:chExt cx="440" cy="17"/>
        </a:xfrm>
      </xdr:grpSpPr>
      <xdr:sp macro="" textlink="">
        <xdr:nvSpPr>
          <xdr:cNvPr id="18019" name="Line 37"/>
          <xdr:cNvSpPr>
            <a:spLocks noChangeShapeType="1"/>
          </xdr:cNvSpPr>
        </xdr:nvSpPr>
        <xdr:spPr bwMode="auto">
          <a:xfrm>
            <a:off x="389" y="2425"/>
            <a:ext cx="440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20" name="Line 38"/>
          <xdr:cNvSpPr>
            <a:spLocks noChangeShapeType="1"/>
          </xdr:cNvSpPr>
        </xdr:nvSpPr>
        <xdr:spPr bwMode="auto">
          <a:xfrm>
            <a:off x="828" y="2425"/>
            <a:ext cx="0" cy="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861060</xdr:colOff>
      <xdr:row>42</xdr:row>
      <xdr:rowOff>175260</xdr:rowOff>
    </xdr:from>
    <xdr:to>
      <xdr:col>2</xdr:col>
      <xdr:colOff>114300</xdr:colOff>
      <xdr:row>42</xdr:row>
      <xdr:rowOff>175260</xdr:rowOff>
    </xdr:to>
    <xdr:sp macro="" textlink="">
      <xdr:nvSpPr>
        <xdr:cNvPr id="17966" name="Line 76"/>
        <xdr:cNvSpPr>
          <a:spLocks noChangeShapeType="1"/>
        </xdr:cNvSpPr>
      </xdr:nvSpPr>
      <xdr:spPr bwMode="auto">
        <a:xfrm flipV="1">
          <a:off x="297180" y="854202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9</xdr:row>
      <xdr:rowOff>83820</xdr:rowOff>
    </xdr:from>
    <xdr:to>
      <xdr:col>10</xdr:col>
      <xdr:colOff>91440</xdr:colOff>
      <xdr:row>17</xdr:row>
      <xdr:rowOff>106680</xdr:rowOff>
    </xdr:to>
    <xdr:sp macro="" textlink="">
      <xdr:nvSpPr>
        <xdr:cNvPr id="17967" name="AutoShape 122"/>
        <xdr:cNvSpPr>
          <a:spLocks noChangeArrowheads="1"/>
        </xdr:cNvSpPr>
      </xdr:nvSpPr>
      <xdr:spPr bwMode="auto">
        <a:xfrm>
          <a:off x="76200" y="2225040"/>
          <a:ext cx="3825240" cy="142494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99" mc:Ignorable="a14" a14:legacySpreadsheetColorIndex="47">
                  <a:alpha val="56862"/>
                </a:srgbClr>
              </a:solidFill>
            </a14:hiddenFill>
          </a:ext>
        </a:extLst>
      </xdr:spPr>
    </xdr:sp>
    <xdr:clientData/>
  </xdr:twoCellAnchor>
  <xdr:twoCellAnchor>
    <xdr:from>
      <xdr:col>10</xdr:col>
      <xdr:colOff>228600</xdr:colOff>
      <xdr:row>9</xdr:row>
      <xdr:rowOff>68580</xdr:rowOff>
    </xdr:from>
    <xdr:to>
      <xdr:col>12</xdr:col>
      <xdr:colOff>205740</xdr:colOff>
      <xdr:row>17</xdr:row>
      <xdr:rowOff>83820</xdr:rowOff>
    </xdr:to>
    <xdr:sp macro="" textlink="">
      <xdr:nvSpPr>
        <xdr:cNvPr id="17968" name="AutoShape 123"/>
        <xdr:cNvSpPr>
          <a:spLocks noChangeArrowheads="1"/>
        </xdr:cNvSpPr>
      </xdr:nvSpPr>
      <xdr:spPr bwMode="auto">
        <a:xfrm>
          <a:off x="4038600" y="2209800"/>
          <a:ext cx="1828800" cy="141732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99" mc:Ignorable="a14" a14:legacySpreadsheetColorIndex="47">
                  <a:alpha val="56862"/>
                </a:srgbClr>
              </a:solidFill>
            </a14:hiddenFill>
          </a:ext>
        </a:extLst>
      </xdr:spPr>
    </xdr:sp>
    <xdr:clientData/>
  </xdr:twoCellAnchor>
  <xdr:twoCellAnchor>
    <xdr:from>
      <xdr:col>12</xdr:col>
      <xdr:colOff>289560</xdr:colOff>
      <xdr:row>9</xdr:row>
      <xdr:rowOff>38100</xdr:rowOff>
    </xdr:from>
    <xdr:to>
      <xdr:col>14</xdr:col>
      <xdr:colOff>114300</xdr:colOff>
      <xdr:row>17</xdr:row>
      <xdr:rowOff>99060</xdr:rowOff>
    </xdr:to>
    <xdr:sp macro="" textlink="">
      <xdr:nvSpPr>
        <xdr:cNvPr id="17969" name="AutoShape 124"/>
        <xdr:cNvSpPr>
          <a:spLocks noChangeArrowheads="1"/>
        </xdr:cNvSpPr>
      </xdr:nvSpPr>
      <xdr:spPr bwMode="auto">
        <a:xfrm>
          <a:off x="5951220" y="2179320"/>
          <a:ext cx="1562100" cy="146304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99" mc:Ignorable="a14" a14:legacySpreadsheetColorIndex="47">
                  <a:alpha val="56862"/>
                </a:srgbClr>
              </a:solidFill>
            </a14:hiddenFill>
          </a:ext>
        </a:extLst>
      </xdr:spPr>
    </xdr:sp>
    <xdr:clientData/>
  </xdr:twoCellAnchor>
  <xdr:twoCellAnchor>
    <xdr:from>
      <xdr:col>2</xdr:col>
      <xdr:colOff>83820</xdr:colOff>
      <xdr:row>56</xdr:row>
      <xdr:rowOff>228600</xdr:rowOff>
    </xdr:from>
    <xdr:to>
      <xdr:col>10</xdr:col>
      <xdr:colOff>160020</xdr:colOff>
      <xdr:row>58</xdr:row>
      <xdr:rowOff>182880</xdr:rowOff>
    </xdr:to>
    <xdr:grpSp>
      <xdr:nvGrpSpPr>
        <xdr:cNvPr id="17970" name="Group 142"/>
        <xdr:cNvGrpSpPr>
          <a:grpSpLocks/>
        </xdr:cNvGrpSpPr>
      </xdr:nvGrpSpPr>
      <xdr:grpSpPr bwMode="auto">
        <a:xfrm>
          <a:off x="264795" y="11163300"/>
          <a:ext cx="3705225" cy="325755"/>
          <a:chOff x="28" y="1172"/>
          <a:chExt cx="400" cy="34"/>
        </a:xfrm>
      </xdr:grpSpPr>
      <xdr:sp macro="" textlink="">
        <xdr:nvSpPr>
          <xdr:cNvPr id="18015" name="Line 138"/>
          <xdr:cNvSpPr>
            <a:spLocks noChangeShapeType="1"/>
          </xdr:cNvSpPr>
        </xdr:nvSpPr>
        <xdr:spPr bwMode="auto">
          <a:xfrm>
            <a:off x="29" y="1206"/>
            <a:ext cx="13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16" name="Line 139"/>
          <xdr:cNvSpPr>
            <a:spLocks noChangeShapeType="1"/>
          </xdr:cNvSpPr>
        </xdr:nvSpPr>
        <xdr:spPr bwMode="auto">
          <a:xfrm flipV="1">
            <a:off x="28" y="1179"/>
            <a:ext cx="0" cy="2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017" name="Line 140"/>
          <xdr:cNvSpPr>
            <a:spLocks noChangeShapeType="1"/>
          </xdr:cNvSpPr>
        </xdr:nvSpPr>
        <xdr:spPr bwMode="auto">
          <a:xfrm>
            <a:off x="29" y="1180"/>
            <a:ext cx="399" cy="1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018" name="Line 141"/>
          <xdr:cNvSpPr>
            <a:spLocks noChangeShapeType="1"/>
          </xdr:cNvSpPr>
        </xdr:nvSpPr>
        <xdr:spPr bwMode="auto">
          <a:xfrm flipV="1">
            <a:off x="427" y="1172"/>
            <a:ext cx="0" cy="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76200</xdr:colOff>
      <xdr:row>36</xdr:row>
      <xdr:rowOff>99060</xdr:rowOff>
    </xdr:from>
    <xdr:to>
      <xdr:col>8</xdr:col>
      <xdr:colOff>220980</xdr:colOff>
      <xdr:row>54</xdr:row>
      <xdr:rowOff>137160</xdr:rowOff>
    </xdr:to>
    <xdr:grpSp>
      <xdr:nvGrpSpPr>
        <xdr:cNvPr id="17971" name="Group 232"/>
        <xdr:cNvGrpSpPr>
          <a:grpSpLocks/>
        </xdr:cNvGrpSpPr>
      </xdr:nvGrpSpPr>
      <xdr:grpSpPr bwMode="auto">
        <a:xfrm>
          <a:off x="2143125" y="7319010"/>
          <a:ext cx="144780" cy="3381375"/>
          <a:chOff x="204" y="760"/>
          <a:chExt cx="15" cy="355"/>
        </a:xfrm>
      </xdr:grpSpPr>
      <xdr:grpSp>
        <xdr:nvGrpSpPr>
          <xdr:cNvPr id="18004" name="Group 194"/>
          <xdr:cNvGrpSpPr>
            <a:grpSpLocks/>
          </xdr:cNvGrpSpPr>
        </xdr:nvGrpSpPr>
        <xdr:grpSpPr bwMode="auto">
          <a:xfrm>
            <a:off x="204" y="760"/>
            <a:ext cx="15" cy="240"/>
            <a:chOff x="929" y="1578"/>
            <a:chExt cx="15" cy="240"/>
          </a:xfrm>
        </xdr:grpSpPr>
        <xdr:sp macro="" textlink="">
          <xdr:nvSpPr>
            <xdr:cNvPr id="18008" name="Line 195"/>
            <xdr:cNvSpPr>
              <a:spLocks noChangeShapeType="1"/>
            </xdr:cNvSpPr>
          </xdr:nvSpPr>
          <xdr:spPr bwMode="auto">
            <a:xfrm>
              <a:off x="929" y="1578"/>
              <a:ext cx="14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009" name="Line 196"/>
            <xdr:cNvSpPr>
              <a:spLocks noChangeShapeType="1"/>
            </xdr:cNvSpPr>
          </xdr:nvSpPr>
          <xdr:spPr bwMode="auto">
            <a:xfrm>
              <a:off x="929" y="1620"/>
              <a:ext cx="14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010" name="Line 197"/>
            <xdr:cNvSpPr>
              <a:spLocks noChangeShapeType="1"/>
            </xdr:cNvSpPr>
          </xdr:nvSpPr>
          <xdr:spPr bwMode="auto">
            <a:xfrm>
              <a:off x="929" y="1660"/>
              <a:ext cx="14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011" name="Line 198"/>
            <xdr:cNvSpPr>
              <a:spLocks noChangeShapeType="1"/>
            </xdr:cNvSpPr>
          </xdr:nvSpPr>
          <xdr:spPr bwMode="auto">
            <a:xfrm>
              <a:off x="929" y="1736"/>
              <a:ext cx="14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012" name="Line 199"/>
            <xdr:cNvSpPr>
              <a:spLocks noChangeShapeType="1"/>
            </xdr:cNvSpPr>
          </xdr:nvSpPr>
          <xdr:spPr bwMode="auto">
            <a:xfrm>
              <a:off x="929" y="1778"/>
              <a:ext cx="14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013" name="Line 200"/>
            <xdr:cNvSpPr>
              <a:spLocks noChangeShapeType="1"/>
            </xdr:cNvSpPr>
          </xdr:nvSpPr>
          <xdr:spPr bwMode="auto">
            <a:xfrm>
              <a:off x="929" y="1818"/>
              <a:ext cx="14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014" name="Line 201"/>
            <xdr:cNvSpPr>
              <a:spLocks noChangeShapeType="1"/>
            </xdr:cNvSpPr>
          </xdr:nvSpPr>
          <xdr:spPr bwMode="auto">
            <a:xfrm>
              <a:off x="929" y="1696"/>
              <a:ext cx="15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8005" name="Line 225"/>
          <xdr:cNvSpPr>
            <a:spLocks noChangeShapeType="1"/>
          </xdr:cNvSpPr>
        </xdr:nvSpPr>
        <xdr:spPr bwMode="auto">
          <a:xfrm>
            <a:off x="204" y="1033"/>
            <a:ext cx="14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06" name="Line 226"/>
          <xdr:cNvSpPr>
            <a:spLocks noChangeShapeType="1"/>
          </xdr:cNvSpPr>
        </xdr:nvSpPr>
        <xdr:spPr bwMode="auto">
          <a:xfrm>
            <a:off x="204" y="1075"/>
            <a:ext cx="14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07" name="Line 227"/>
          <xdr:cNvSpPr>
            <a:spLocks noChangeShapeType="1"/>
          </xdr:cNvSpPr>
        </xdr:nvSpPr>
        <xdr:spPr bwMode="auto">
          <a:xfrm>
            <a:off x="204" y="1115"/>
            <a:ext cx="14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76200</xdr:colOff>
      <xdr:row>36</xdr:row>
      <xdr:rowOff>121920</xdr:rowOff>
    </xdr:from>
    <xdr:to>
      <xdr:col>10</xdr:col>
      <xdr:colOff>228600</xdr:colOff>
      <xdr:row>54</xdr:row>
      <xdr:rowOff>160020</xdr:rowOff>
    </xdr:to>
    <xdr:grpSp>
      <xdr:nvGrpSpPr>
        <xdr:cNvPr id="17972" name="Group 233"/>
        <xdr:cNvGrpSpPr>
          <a:grpSpLocks/>
        </xdr:cNvGrpSpPr>
      </xdr:nvGrpSpPr>
      <xdr:grpSpPr bwMode="auto">
        <a:xfrm>
          <a:off x="3886200" y="7341870"/>
          <a:ext cx="152400" cy="3381375"/>
          <a:chOff x="204" y="760"/>
          <a:chExt cx="15" cy="355"/>
        </a:xfrm>
      </xdr:grpSpPr>
      <xdr:grpSp>
        <xdr:nvGrpSpPr>
          <xdr:cNvPr id="17993" name="Group 234"/>
          <xdr:cNvGrpSpPr>
            <a:grpSpLocks/>
          </xdr:cNvGrpSpPr>
        </xdr:nvGrpSpPr>
        <xdr:grpSpPr bwMode="auto">
          <a:xfrm>
            <a:off x="204" y="760"/>
            <a:ext cx="15" cy="240"/>
            <a:chOff x="929" y="1578"/>
            <a:chExt cx="15" cy="240"/>
          </a:xfrm>
        </xdr:grpSpPr>
        <xdr:sp macro="" textlink="">
          <xdr:nvSpPr>
            <xdr:cNvPr id="17997" name="Line 235"/>
            <xdr:cNvSpPr>
              <a:spLocks noChangeShapeType="1"/>
            </xdr:cNvSpPr>
          </xdr:nvSpPr>
          <xdr:spPr bwMode="auto">
            <a:xfrm>
              <a:off x="929" y="1578"/>
              <a:ext cx="14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998" name="Line 236"/>
            <xdr:cNvSpPr>
              <a:spLocks noChangeShapeType="1"/>
            </xdr:cNvSpPr>
          </xdr:nvSpPr>
          <xdr:spPr bwMode="auto">
            <a:xfrm>
              <a:off x="929" y="1620"/>
              <a:ext cx="14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999" name="Line 237"/>
            <xdr:cNvSpPr>
              <a:spLocks noChangeShapeType="1"/>
            </xdr:cNvSpPr>
          </xdr:nvSpPr>
          <xdr:spPr bwMode="auto">
            <a:xfrm>
              <a:off x="929" y="1660"/>
              <a:ext cx="14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000" name="Line 238"/>
            <xdr:cNvSpPr>
              <a:spLocks noChangeShapeType="1"/>
            </xdr:cNvSpPr>
          </xdr:nvSpPr>
          <xdr:spPr bwMode="auto">
            <a:xfrm>
              <a:off x="929" y="1736"/>
              <a:ext cx="14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001" name="Line 239"/>
            <xdr:cNvSpPr>
              <a:spLocks noChangeShapeType="1"/>
            </xdr:cNvSpPr>
          </xdr:nvSpPr>
          <xdr:spPr bwMode="auto">
            <a:xfrm>
              <a:off x="929" y="1778"/>
              <a:ext cx="14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002" name="Line 240"/>
            <xdr:cNvSpPr>
              <a:spLocks noChangeShapeType="1"/>
            </xdr:cNvSpPr>
          </xdr:nvSpPr>
          <xdr:spPr bwMode="auto">
            <a:xfrm>
              <a:off x="929" y="1818"/>
              <a:ext cx="14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003" name="Line 241"/>
            <xdr:cNvSpPr>
              <a:spLocks noChangeShapeType="1"/>
            </xdr:cNvSpPr>
          </xdr:nvSpPr>
          <xdr:spPr bwMode="auto">
            <a:xfrm>
              <a:off x="929" y="1696"/>
              <a:ext cx="15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7994" name="Line 242"/>
          <xdr:cNvSpPr>
            <a:spLocks noChangeShapeType="1"/>
          </xdr:cNvSpPr>
        </xdr:nvSpPr>
        <xdr:spPr bwMode="auto">
          <a:xfrm>
            <a:off x="204" y="1033"/>
            <a:ext cx="14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95" name="Line 243"/>
          <xdr:cNvSpPr>
            <a:spLocks noChangeShapeType="1"/>
          </xdr:cNvSpPr>
        </xdr:nvSpPr>
        <xdr:spPr bwMode="auto">
          <a:xfrm>
            <a:off x="204" y="1075"/>
            <a:ext cx="14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96" name="Line 244"/>
          <xdr:cNvSpPr>
            <a:spLocks noChangeShapeType="1"/>
          </xdr:cNvSpPr>
        </xdr:nvSpPr>
        <xdr:spPr bwMode="auto">
          <a:xfrm>
            <a:off x="204" y="1115"/>
            <a:ext cx="14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60960</xdr:colOff>
      <xdr:row>36</xdr:row>
      <xdr:rowOff>144780</xdr:rowOff>
    </xdr:from>
    <xdr:to>
      <xdr:col>12</xdr:col>
      <xdr:colOff>205740</xdr:colOff>
      <xdr:row>54</xdr:row>
      <xdr:rowOff>182880</xdr:rowOff>
    </xdr:to>
    <xdr:grpSp>
      <xdr:nvGrpSpPr>
        <xdr:cNvPr id="17973" name="Group 245"/>
        <xdr:cNvGrpSpPr>
          <a:grpSpLocks/>
        </xdr:cNvGrpSpPr>
      </xdr:nvGrpSpPr>
      <xdr:grpSpPr bwMode="auto">
        <a:xfrm>
          <a:off x="5728335" y="7364730"/>
          <a:ext cx="144780" cy="3381375"/>
          <a:chOff x="204" y="760"/>
          <a:chExt cx="15" cy="355"/>
        </a:xfrm>
      </xdr:grpSpPr>
      <xdr:grpSp>
        <xdr:nvGrpSpPr>
          <xdr:cNvPr id="17982" name="Group 246"/>
          <xdr:cNvGrpSpPr>
            <a:grpSpLocks/>
          </xdr:cNvGrpSpPr>
        </xdr:nvGrpSpPr>
        <xdr:grpSpPr bwMode="auto">
          <a:xfrm>
            <a:off x="204" y="760"/>
            <a:ext cx="15" cy="240"/>
            <a:chOff x="929" y="1578"/>
            <a:chExt cx="15" cy="240"/>
          </a:xfrm>
        </xdr:grpSpPr>
        <xdr:sp macro="" textlink="">
          <xdr:nvSpPr>
            <xdr:cNvPr id="17986" name="Line 247"/>
            <xdr:cNvSpPr>
              <a:spLocks noChangeShapeType="1"/>
            </xdr:cNvSpPr>
          </xdr:nvSpPr>
          <xdr:spPr bwMode="auto">
            <a:xfrm>
              <a:off x="929" y="1578"/>
              <a:ext cx="14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987" name="Line 248"/>
            <xdr:cNvSpPr>
              <a:spLocks noChangeShapeType="1"/>
            </xdr:cNvSpPr>
          </xdr:nvSpPr>
          <xdr:spPr bwMode="auto">
            <a:xfrm>
              <a:off x="929" y="1620"/>
              <a:ext cx="14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988" name="Line 249"/>
            <xdr:cNvSpPr>
              <a:spLocks noChangeShapeType="1"/>
            </xdr:cNvSpPr>
          </xdr:nvSpPr>
          <xdr:spPr bwMode="auto">
            <a:xfrm>
              <a:off x="929" y="1660"/>
              <a:ext cx="14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989" name="Line 250"/>
            <xdr:cNvSpPr>
              <a:spLocks noChangeShapeType="1"/>
            </xdr:cNvSpPr>
          </xdr:nvSpPr>
          <xdr:spPr bwMode="auto">
            <a:xfrm>
              <a:off x="929" y="1736"/>
              <a:ext cx="14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990" name="Line 251"/>
            <xdr:cNvSpPr>
              <a:spLocks noChangeShapeType="1"/>
            </xdr:cNvSpPr>
          </xdr:nvSpPr>
          <xdr:spPr bwMode="auto">
            <a:xfrm>
              <a:off x="929" y="1778"/>
              <a:ext cx="14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991" name="Line 252"/>
            <xdr:cNvSpPr>
              <a:spLocks noChangeShapeType="1"/>
            </xdr:cNvSpPr>
          </xdr:nvSpPr>
          <xdr:spPr bwMode="auto">
            <a:xfrm>
              <a:off x="929" y="1818"/>
              <a:ext cx="14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992" name="Line 253"/>
            <xdr:cNvSpPr>
              <a:spLocks noChangeShapeType="1"/>
            </xdr:cNvSpPr>
          </xdr:nvSpPr>
          <xdr:spPr bwMode="auto">
            <a:xfrm>
              <a:off x="929" y="1696"/>
              <a:ext cx="15" cy="0"/>
            </a:xfrm>
            <a:prstGeom prst="line">
              <a:avLst/>
            </a:prstGeom>
            <a:noFill/>
            <a:ln w="9525" cap="rnd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7983" name="Line 254"/>
          <xdr:cNvSpPr>
            <a:spLocks noChangeShapeType="1"/>
          </xdr:cNvSpPr>
        </xdr:nvSpPr>
        <xdr:spPr bwMode="auto">
          <a:xfrm>
            <a:off x="204" y="1033"/>
            <a:ext cx="14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84" name="Line 255"/>
          <xdr:cNvSpPr>
            <a:spLocks noChangeShapeType="1"/>
          </xdr:cNvSpPr>
        </xdr:nvSpPr>
        <xdr:spPr bwMode="auto">
          <a:xfrm>
            <a:off x="204" y="1075"/>
            <a:ext cx="14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85" name="Line 256"/>
          <xdr:cNvSpPr>
            <a:spLocks noChangeShapeType="1"/>
          </xdr:cNvSpPr>
        </xdr:nvSpPr>
        <xdr:spPr bwMode="auto">
          <a:xfrm>
            <a:off x="204" y="1115"/>
            <a:ext cx="14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22860</xdr:colOff>
      <xdr:row>4</xdr:row>
      <xdr:rowOff>7620</xdr:rowOff>
    </xdr:from>
    <xdr:to>
      <xdr:col>2</xdr:col>
      <xdr:colOff>45720</xdr:colOff>
      <xdr:row>9</xdr:row>
      <xdr:rowOff>99060</xdr:rowOff>
    </xdr:to>
    <xdr:grpSp>
      <xdr:nvGrpSpPr>
        <xdr:cNvPr id="17974" name="Group 259"/>
        <xdr:cNvGrpSpPr>
          <a:grpSpLocks/>
        </xdr:cNvGrpSpPr>
      </xdr:nvGrpSpPr>
      <xdr:grpSpPr bwMode="auto">
        <a:xfrm>
          <a:off x="89535" y="1083945"/>
          <a:ext cx="137160" cy="1139190"/>
          <a:chOff x="9" y="113"/>
          <a:chExt cx="15" cy="119"/>
        </a:xfrm>
      </xdr:grpSpPr>
      <xdr:sp macro="" textlink="">
        <xdr:nvSpPr>
          <xdr:cNvPr id="17978" name="Line 111"/>
          <xdr:cNvSpPr>
            <a:spLocks noChangeShapeType="1"/>
          </xdr:cNvSpPr>
        </xdr:nvSpPr>
        <xdr:spPr bwMode="auto">
          <a:xfrm>
            <a:off x="9" y="113"/>
            <a:ext cx="0" cy="119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79" name="Line 112"/>
          <xdr:cNvSpPr>
            <a:spLocks noChangeShapeType="1"/>
          </xdr:cNvSpPr>
        </xdr:nvSpPr>
        <xdr:spPr bwMode="auto">
          <a:xfrm>
            <a:off x="11" y="137"/>
            <a:ext cx="13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80" name="Line 113"/>
          <xdr:cNvSpPr>
            <a:spLocks noChangeShapeType="1"/>
          </xdr:cNvSpPr>
        </xdr:nvSpPr>
        <xdr:spPr bwMode="auto">
          <a:xfrm>
            <a:off x="9" y="189"/>
            <a:ext cx="13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81" name="Line 258"/>
          <xdr:cNvSpPr>
            <a:spLocks noChangeShapeType="1"/>
          </xdr:cNvSpPr>
        </xdr:nvSpPr>
        <xdr:spPr bwMode="auto">
          <a:xfrm>
            <a:off x="11" y="231"/>
            <a:ext cx="13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7620</xdr:colOff>
      <xdr:row>19</xdr:row>
      <xdr:rowOff>15240</xdr:rowOff>
    </xdr:from>
    <xdr:to>
      <xdr:col>1</xdr:col>
      <xdr:colOff>7620</xdr:colOff>
      <xdr:row>20</xdr:row>
      <xdr:rowOff>175260</xdr:rowOff>
    </xdr:to>
    <xdr:sp macro="" textlink="">
      <xdr:nvSpPr>
        <xdr:cNvPr id="17975" name="Line 261"/>
        <xdr:cNvSpPr>
          <a:spLocks noChangeShapeType="1"/>
        </xdr:cNvSpPr>
      </xdr:nvSpPr>
      <xdr:spPr bwMode="auto">
        <a:xfrm>
          <a:off x="76200" y="4061460"/>
          <a:ext cx="0" cy="32766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</xdr:row>
      <xdr:rowOff>175260</xdr:rowOff>
    </xdr:from>
    <xdr:to>
      <xdr:col>2</xdr:col>
      <xdr:colOff>22860</xdr:colOff>
      <xdr:row>20</xdr:row>
      <xdr:rowOff>175260</xdr:rowOff>
    </xdr:to>
    <xdr:sp macro="" textlink="">
      <xdr:nvSpPr>
        <xdr:cNvPr id="17976" name="Line 262"/>
        <xdr:cNvSpPr>
          <a:spLocks noChangeShapeType="1"/>
        </xdr:cNvSpPr>
      </xdr:nvSpPr>
      <xdr:spPr bwMode="auto">
        <a:xfrm>
          <a:off x="76200" y="4389120"/>
          <a:ext cx="12954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68580</xdr:colOff>
      <xdr:row>20</xdr:row>
      <xdr:rowOff>175260</xdr:rowOff>
    </xdr:from>
    <xdr:to>
      <xdr:col>10</xdr:col>
      <xdr:colOff>198120</xdr:colOff>
      <xdr:row>20</xdr:row>
      <xdr:rowOff>175260</xdr:rowOff>
    </xdr:to>
    <xdr:sp macro="" textlink="">
      <xdr:nvSpPr>
        <xdr:cNvPr id="17977" name="Line 266"/>
        <xdr:cNvSpPr>
          <a:spLocks noChangeShapeType="1"/>
        </xdr:cNvSpPr>
      </xdr:nvSpPr>
      <xdr:spPr bwMode="auto">
        <a:xfrm>
          <a:off x="3878580" y="4389120"/>
          <a:ext cx="12954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/>
  <dimension ref="A1:AF99"/>
  <sheetViews>
    <sheetView showGridLines="0" showZeros="0" tabSelected="1" zoomScale="80" zoomScaleNormal="80" zoomScaleSheetLayoutView="75" workbookViewId="0">
      <selection activeCell="F7" sqref="F7:M7"/>
    </sheetView>
  </sheetViews>
  <sheetFormatPr baseColWidth="10" defaultColWidth="11.44140625" defaultRowHeight="13.2" outlineLevelRow="1" x14ac:dyDescent="0.25"/>
  <cols>
    <col min="1" max="1" width="1" style="4" customWidth="1"/>
    <col min="2" max="5" width="1.6640625" style="4" customWidth="1"/>
    <col min="6" max="6" width="10.33203125" style="4" customWidth="1"/>
    <col min="7" max="7" width="2.6640625" style="4" customWidth="1"/>
    <col min="8" max="8" width="9.5546875" style="4" customWidth="1"/>
    <col min="9" max="9" width="4.6640625" style="4" customWidth="1"/>
    <col min="10" max="10" width="20.6640625" style="4" customWidth="1"/>
    <col min="11" max="11" width="6.33203125" style="4" customWidth="1"/>
    <col min="12" max="12" width="20.6640625" style="4" customWidth="1"/>
    <col min="13" max="13" width="4.6640625" style="4" customWidth="1"/>
    <col min="14" max="14" width="20.6640625" style="4" customWidth="1"/>
    <col min="15" max="15" width="4.6640625" style="4" customWidth="1"/>
    <col min="16" max="16" width="20.6640625" style="4" customWidth="1"/>
    <col min="17" max="17" width="4.6640625" style="4" customWidth="1"/>
    <col min="18" max="18" width="19.6640625" style="4" customWidth="1"/>
    <col min="19" max="19" width="1.88671875" style="4" customWidth="1"/>
    <col min="20" max="20" width="2.5546875" style="4" hidden="1" customWidth="1"/>
    <col min="21" max="21" width="12.6640625" style="4" hidden="1" customWidth="1"/>
    <col min="22" max="22" width="11.5546875" style="4" hidden="1" customWidth="1"/>
    <col min="23" max="23" width="10.5546875" style="4" hidden="1" customWidth="1"/>
    <col min="24" max="25" width="11.33203125" style="4" hidden="1" customWidth="1"/>
    <col min="26" max="26" width="6.44140625" style="4" hidden="1" customWidth="1"/>
    <col min="27" max="30" width="11.44140625" style="4" hidden="1" customWidth="1"/>
    <col min="31" max="32" width="11.5546875" style="4" hidden="1" customWidth="1"/>
    <col min="33" max="33" width="0" style="4" hidden="1" customWidth="1"/>
    <col min="34" max="16384" width="11.44140625" style="4"/>
  </cols>
  <sheetData>
    <row r="1" spans="1:32" x14ac:dyDescent="0.2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</row>
    <row r="2" spans="1:32" ht="24.75" customHeight="1" x14ac:dyDescent="0.4">
      <c r="A2" s="122"/>
      <c r="B2" s="229" t="s">
        <v>76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1"/>
      <c r="S2" s="107"/>
      <c r="T2" s="2"/>
      <c r="U2" s="2"/>
    </row>
    <row r="3" spans="1:32" ht="27" customHeight="1" x14ac:dyDescent="0.5">
      <c r="A3" s="97"/>
      <c r="B3" s="95"/>
      <c r="C3" s="95"/>
      <c r="D3" s="95"/>
      <c r="E3" s="95"/>
      <c r="F3" s="100"/>
      <c r="G3" s="100"/>
      <c r="H3" s="100"/>
      <c r="I3" s="100"/>
      <c r="J3" s="100"/>
      <c r="K3" s="100"/>
      <c r="L3" s="100"/>
      <c r="M3" s="100"/>
      <c r="N3" s="95"/>
      <c r="O3" s="95"/>
      <c r="P3" s="95"/>
      <c r="Q3" s="86"/>
      <c r="R3" s="87"/>
      <c r="S3" s="107"/>
      <c r="T3" s="2"/>
      <c r="U3" s="2"/>
    </row>
    <row r="4" spans="1:32" s="1" customFormat="1" ht="20.100000000000001" customHeight="1" x14ac:dyDescent="0.3">
      <c r="A4" s="97"/>
      <c r="B4" s="110" t="s">
        <v>27</v>
      </c>
      <c r="C4" s="111"/>
      <c r="D4" s="111"/>
      <c r="E4" s="111"/>
      <c r="F4" s="112"/>
      <c r="G4" s="112"/>
      <c r="H4" s="112"/>
      <c r="I4" s="113"/>
      <c r="J4" s="113"/>
      <c r="K4" s="113"/>
      <c r="L4" s="113"/>
      <c r="M4" s="113"/>
      <c r="N4" s="113"/>
      <c r="O4" s="113"/>
      <c r="P4" s="113"/>
      <c r="Q4" s="113"/>
      <c r="R4" s="114"/>
      <c r="S4" s="107"/>
      <c r="T4" s="2"/>
      <c r="U4" s="15"/>
    </row>
    <row r="5" spans="1:32" s="1" customFormat="1" ht="5.0999999999999996" customHeight="1" x14ac:dyDescent="0.3">
      <c r="A5" s="97"/>
      <c r="B5" s="98"/>
      <c r="C5" s="98"/>
      <c r="D5" s="98"/>
      <c r="E5" s="98"/>
      <c r="F5" s="88"/>
      <c r="G5" s="88"/>
      <c r="H5" s="88"/>
      <c r="I5" s="89"/>
      <c r="J5" s="89"/>
      <c r="K5" s="89"/>
      <c r="L5" s="89"/>
      <c r="M5" s="89"/>
      <c r="N5" s="89"/>
      <c r="O5" s="89"/>
      <c r="P5" s="89"/>
      <c r="Q5" s="89"/>
      <c r="R5" s="89"/>
      <c r="S5" s="107"/>
      <c r="T5" s="2"/>
      <c r="U5" s="15"/>
    </row>
    <row r="6" spans="1:32" s="1" customFormat="1" ht="20.100000000000001" customHeight="1" x14ac:dyDescent="0.25">
      <c r="A6" s="97"/>
      <c r="B6" s="99"/>
      <c r="C6" s="89" t="s">
        <v>17</v>
      </c>
      <c r="D6" s="99"/>
      <c r="E6" s="99"/>
      <c r="F6" s="88"/>
      <c r="G6" s="89"/>
      <c r="H6" s="89"/>
      <c r="I6" s="90"/>
      <c r="J6" s="90"/>
      <c r="K6" s="88"/>
      <c r="L6" s="88"/>
      <c r="M6" s="88"/>
      <c r="N6" s="90"/>
      <c r="O6" s="90"/>
      <c r="P6" s="90"/>
      <c r="Q6" s="90"/>
      <c r="R6" s="90"/>
      <c r="S6" s="107"/>
      <c r="T6" s="2"/>
      <c r="U6" s="15"/>
    </row>
    <row r="7" spans="1:32" s="1" customFormat="1" ht="20.100000000000001" customHeight="1" x14ac:dyDescent="0.25">
      <c r="A7" s="97"/>
      <c r="B7" s="99"/>
      <c r="C7" s="99"/>
      <c r="D7" s="99"/>
      <c r="E7" s="99"/>
      <c r="F7" s="235"/>
      <c r="G7" s="236"/>
      <c r="H7" s="236"/>
      <c r="I7" s="236"/>
      <c r="J7" s="236"/>
      <c r="K7" s="236"/>
      <c r="L7" s="236"/>
      <c r="M7" s="237"/>
      <c r="N7" s="90"/>
      <c r="O7" s="90"/>
      <c r="P7" s="90"/>
      <c r="Q7" s="90"/>
      <c r="R7" s="90"/>
      <c r="S7" s="107"/>
      <c r="T7" s="2"/>
      <c r="U7" s="15"/>
    </row>
    <row r="8" spans="1:32" s="1" customFormat="1" ht="20.100000000000001" customHeight="1" x14ac:dyDescent="0.25">
      <c r="A8" s="97"/>
      <c r="B8" s="88"/>
      <c r="C8" s="89" t="s">
        <v>18</v>
      </c>
      <c r="D8" s="88"/>
      <c r="E8" s="88"/>
      <c r="F8" s="88"/>
      <c r="G8" s="89"/>
      <c r="H8" s="89"/>
      <c r="I8" s="89"/>
      <c r="J8" s="89"/>
      <c r="K8" s="88"/>
      <c r="L8" s="88"/>
      <c r="M8" s="88"/>
      <c r="N8" s="90"/>
      <c r="O8" s="90"/>
      <c r="P8" s="90"/>
      <c r="Q8" s="90"/>
      <c r="R8" s="90"/>
      <c r="S8" s="107"/>
      <c r="T8" s="2"/>
      <c r="U8" s="15"/>
    </row>
    <row r="9" spans="1:32" s="1" customFormat="1" ht="20.100000000000001" customHeight="1" x14ac:dyDescent="0.25">
      <c r="A9" s="97"/>
      <c r="B9" s="89"/>
      <c r="C9" s="89"/>
      <c r="D9" s="89"/>
      <c r="E9" s="89"/>
      <c r="F9" s="235"/>
      <c r="G9" s="236"/>
      <c r="H9" s="236"/>
      <c r="I9" s="236"/>
      <c r="J9" s="236"/>
      <c r="K9" s="236"/>
      <c r="L9" s="236"/>
      <c r="M9" s="237"/>
      <c r="N9" s="90"/>
      <c r="O9" s="88"/>
      <c r="P9" s="88"/>
      <c r="Q9" s="88"/>
      <c r="R9" s="88"/>
      <c r="S9" s="107"/>
      <c r="U9" s="15"/>
      <c r="V9" s="11"/>
      <c r="W9" s="11"/>
      <c r="X9" s="11"/>
      <c r="Y9" s="11"/>
      <c r="Z9" s="11"/>
      <c r="AA9" s="11"/>
      <c r="AB9" s="11"/>
    </row>
    <row r="10" spans="1:32" s="1" customFormat="1" ht="20.100000000000001" customHeight="1" x14ac:dyDescent="0.25">
      <c r="A10" s="97"/>
      <c r="B10" s="88"/>
      <c r="C10" s="89" t="s">
        <v>37</v>
      </c>
      <c r="D10" s="88"/>
      <c r="E10" s="88"/>
      <c r="F10" s="88"/>
      <c r="G10" s="89"/>
      <c r="H10" s="89"/>
      <c r="I10" s="89"/>
      <c r="J10" s="89"/>
      <c r="K10" s="89"/>
      <c r="L10" s="151" t="s">
        <v>36</v>
      </c>
      <c r="M10" s="88"/>
      <c r="N10" s="89" t="s">
        <v>33</v>
      </c>
      <c r="O10" s="88"/>
      <c r="P10" s="90"/>
      <c r="Q10" s="90"/>
      <c r="R10" s="90"/>
      <c r="S10" s="107"/>
      <c r="T10" s="2"/>
      <c r="U10" s="15"/>
      <c r="V10" s="11"/>
      <c r="W10" s="11"/>
      <c r="X10" s="11"/>
      <c r="Y10" s="11"/>
      <c r="Z10" s="11"/>
      <c r="AA10" s="11"/>
      <c r="AB10" s="11"/>
    </row>
    <row r="11" spans="1:32" s="1" customFormat="1" ht="3" customHeight="1" thickBot="1" x14ac:dyDescent="0.3">
      <c r="A11" s="97"/>
      <c r="B11" s="88"/>
      <c r="C11" s="88"/>
      <c r="D11" s="88"/>
      <c r="E11" s="88"/>
      <c r="F11" s="89"/>
      <c r="G11" s="89"/>
      <c r="H11" s="89"/>
      <c r="I11" s="89"/>
      <c r="J11" s="89"/>
      <c r="K11" s="88"/>
      <c r="L11" s="89"/>
      <c r="M11" s="88"/>
      <c r="N11" s="89"/>
      <c r="O11" s="88"/>
      <c r="P11" s="90"/>
      <c r="Q11" s="90"/>
      <c r="R11" s="90"/>
      <c r="S11" s="107"/>
      <c r="T11" s="2"/>
      <c r="U11" s="15"/>
      <c r="V11" s="11"/>
      <c r="W11" s="11"/>
      <c r="X11" s="11"/>
      <c r="Y11" s="11"/>
      <c r="Z11" s="11"/>
      <c r="AA11" s="11"/>
      <c r="AB11" s="11"/>
    </row>
    <row r="12" spans="1:32" s="1" customFormat="1" ht="9" customHeight="1" x14ac:dyDescent="0.25">
      <c r="A12" s="97"/>
      <c r="B12" s="88"/>
      <c r="C12" s="88"/>
      <c r="D12" s="88"/>
      <c r="E12" s="88"/>
      <c r="F12" s="92" t="s">
        <v>34</v>
      </c>
      <c r="G12" s="92"/>
      <c r="H12" s="92"/>
      <c r="I12" s="89"/>
      <c r="J12" s="92" t="s">
        <v>35</v>
      </c>
      <c r="K12" s="88"/>
      <c r="L12" s="88"/>
      <c r="M12" s="88"/>
      <c r="N12" s="90"/>
      <c r="O12" s="90"/>
      <c r="P12" s="90"/>
      <c r="Q12" s="90"/>
      <c r="R12" s="90"/>
      <c r="S12" s="107"/>
      <c r="T12" s="2"/>
      <c r="U12" s="181"/>
      <c r="V12" s="182"/>
      <c r="W12" s="182"/>
      <c r="X12" s="182"/>
      <c r="Y12" s="182"/>
      <c r="Z12" s="182"/>
      <c r="AA12" s="183"/>
      <c r="AB12" s="182"/>
      <c r="AC12" s="182" t="s">
        <v>0</v>
      </c>
      <c r="AD12" s="182" t="s">
        <v>59</v>
      </c>
      <c r="AE12" s="182" t="s">
        <v>60</v>
      </c>
      <c r="AF12" s="184" t="s">
        <v>16</v>
      </c>
    </row>
    <row r="13" spans="1:32" s="1" customFormat="1" ht="20.100000000000001" customHeight="1" x14ac:dyDescent="0.25">
      <c r="A13" s="97"/>
      <c r="B13" s="89"/>
      <c r="C13" s="89"/>
      <c r="D13" s="89"/>
      <c r="E13" s="89"/>
      <c r="F13" s="239"/>
      <c r="G13" s="240"/>
      <c r="H13" s="241"/>
      <c r="I13" s="88"/>
      <c r="J13" s="156"/>
      <c r="K13" s="89"/>
      <c r="L13" s="132"/>
      <c r="M13" s="89"/>
      <c r="N13" s="131"/>
      <c r="O13" s="90"/>
      <c r="P13" s="238">
        <f>IF(Z19=1,X61,0)</f>
        <v>0</v>
      </c>
      <c r="Q13" s="238"/>
      <c r="R13" s="238"/>
      <c r="S13" s="107"/>
      <c r="T13" s="2"/>
      <c r="U13" s="185">
        <f>IF(F13="",0,(J13-F13)+1)</f>
        <v>0</v>
      </c>
      <c r="V13" s="136">
        <f>ROUND(IF(N13=$W$66,0,IF(N13=$W$67,(28*U13)/365,IF(N13=$W$68,(35*U13)/365,"")))/5,2)*5</f>
        <v>0</v>
      </c>
      <c r="W13" s="135">
        <f>IF(N13=$W$67,2.92,IF(N13=0,0))</f>
        <v>0</v>
      </c>
      <c r="X13" s="138">
        <f ca="1">(X18-J13)+1</f>
        <v>43432</v>
      </c>
      <c r="Y13" s="138">
        <f>IF(J13&gt;=$X$62,1,IF(F13&gt;=$X$62,1,0))</f>
        <v>0</v>
      </c>
      <c r="Z13" s="140">
        <f>W13+Y13</f>
        <v>0</v>
      </c>
      <c r="AA13" s="161" t="str">
        <f>IF(F13&gt;Y64,F13,"")</f>
        <v/>
      </c>
      <c r="AB13" s="161" t="str">
        <f>IF(J13&gt;Y64,J13,"")</f>
        <v/>
      </c>
      <c r="AC13" s="140">
        <f>J28</f>
        <v>0</v>
      </c>
      <c r="AD13" s="140">
        <f>L28</f>
        <v>0</v>
      </c>
      <c r="AE13" s="140">
        <f>SUM(N28,P28)</f>
        <v>0</v>
      </c>
      <c r="AF13" s="186">
        <f>(U13-AC13)/7*L13-(SUM(AD13:AE13)*(L13/5))</f>
        <v>0</v>
      </c>
    </row>
    <row r="14" spans="1:32" s="1" customFormat="1" ht="9.9" customHeight="1" x14ac:dyDescent="0.25">
      <c r="A14" s="97"/>
      <c r="B14" s="89"/>
      <c r="C14" s="89"/>
      <c r="D14" s="89"/>
      <c r="E14" s="89"/>
      <c r="F14" s="92" t="s">
        <v>34</v>
      </c>
      <c r="G14" s="92"/>
      <c r="H14" s="92"/>
      <c r="I14" s="89"/>
      <c r="J14" s="92" t="s">
        <v>35</v>
      </c>
      <c r="K14" s="89"/>
      <c r="L14" s="89"/>
      <c r="M14" s="89"/>
      <c r="N14" s="89"/>
      <c r="O14" s="90"/>
      <c r="P14" s="238"/>
      <c r="Q14" s="238"/>
      <c r="R14" s="238"/>
      <c r="S14" s="107"/>
      <c r="T14" s="2"/>
      <c r="U14" s="187"/>
      <c r="V14" s="135"/>
      <c r="W14" s="135"/>
      <c r="X14" s="135"/>
      <c r="Y14" s="135"/>
      <c r="Z14" s="135"/>
      <c r="AA14" s="161"/>
      <c r="AB14" s="162"/>
      <c r="AC14" s="135"/>
      <c r="AD14" s="135"/>
      <c r="AE14" s="135"/>
      <c r="AF14" s="186">
        <f>(U14-AC14)/7*L14-(SUM(AD14:AE14)*(L14/5))</f>
        <v>0</v>
      </c>
    </row>
    <row r="15" spans="1:32" s="1" customFormat="1" ht="20.100000000000001" customHeight="1" x14ac:dyDescent="0.25">
      <c r="A15" s="97"/>
      <c r="B15" s="89"/>
      <c r="C15" s="89"/>
      <c r="D15" s="89"/>
      <c r="E15" s="89"/>
      <c r="F15" s="239"/>
      <c r="G15" s="240"/>
      <c r="H15" s="241"/>
      <c r="I15" s="88"/>
      <c r="J15" s="156"/>
      <c r="K15" s="95"/>
      <c r="L15" s="132"/>
      <c r="M15" s="95"/>
      <c r="N15" s="131"/>
      <c r="O15" s="90"/>
      <c r="P15" s="238"/>
      <c r="Q15" s="238"/>
      <c r="R15" s="238"/>
      <c r="S15" s="107"/>
      <c r="T15" s="2"/>
      <c r="U15" s="185">
        <f>IF(F15="",0,(J15-F15)+1)</f>
        <v>0</v>
      </c>
      <c r="V15" s="136">
        <f>ROUND(IF(N15=$W$66,0,IF(N15=$W$67,(28*U15)/365,IF(N15=$W$68,(35*U15)/365,"")))/5,2)*5</f>
        <v>0</v>
      </c>
      <c r="W15" s="135">
        <f>IF(N15=$W$67,2.92,IF(N15=0,0))</f>
        <v>0</v>
      </c>
      <c r="X15" s="138">
        <f ca="1">(X18-J15)+1</f>
        <v>43432</v>
      </c>
      <c r="Y15" s="138">
        <f>IF(J15&gt;=$X$62,1,IF(F15&gt;=$X$62,1,0))</f>
        <v>0</v>
      </c>
      <c r="Z15" s="140">
        <f>W15+Y15</f>
        <v>0</v>
      </c>
      <c r="AA15" s="161" t="str">
        <f>IF(F15&gt;Y64,F15,"")</f>
        <v/>
      </c>
      <c r="AB15" s="161" t="str">
        <f>IF(J15&gt;Y64,J15,"")</f>
        <v/>
      </c>
      <c r="AC15" s="140">
        <f>J30</f>
        <v>0</v>
      </c>
      <c r="AD15" s="140">
        <f>L30</f>
        <v>0</v>
      </c>
      <c r="AE15" s="140">
        <f>SUM(N30,P30)</f>
        <v>0</v>
      </c>
      <c r="AF15" s="186">
        <f>(U15-AC15)/7*L15-(SUM(AD15:AE15)*(L15/5))</f>
        <v>0</v>
      </c>
    </row>
    <row r="16" spans="1:32" s="1" customFormat="1" ht="9.9" customHeight="1" x14ac:dyDescent="0.25">
      <c r="A16" s="97"/>
      <c r="B16" s="89"/>
      <c r="C16" s="89"/>
      <c r="D16" s="89"/>
      <c r="E16" s="89"/>
      <c r="F16" s="92" t="s">
        <v>34</v>
      </c>
      <c r="G16" s="92"/>
      <c r="H16" s="92"/>
      <c r="I16" s="89"/>
      <c r="J16" s="92" t="s">
        <v>35</v>
      </c>
      <c r="K16" s="89"/>
      <c r="L16" s="89"/>
      <c r="M16" s="89"/>
      <c r="N16" s="89"/>
      <c r="O16" s="90"/>
      <c r="P16" s="238"/>
      <c r="Q16" s="238"/>
      <c r="R16" s="238"/>
      <c r="S16" s="107"/>
      <c r="T16" s="2"/>
      <c r="U16" s="187"/>
      <c r="V16" s="135"/>
      <c r="W16" s="135"/>
      <c r="X16" s="135"/>
      <c r="Y16" s="135"/>
      <c r="Z16" s="135"/>
      <c r="AA16" s="161"/>
      <c r="AB16" s="162"/>
      <c r="AC16" s="135"/>
      <c r="AD16" s="135"/>
      <c r="AE16" s="135"/>
      <c r="AF16" s="186">
        <f>(U16-AC16)/7*L16-(SUM(AD16:AE16)*(L16/5))</f>
        <v>0</v>
      </c>
    </row>
    <row r="17" spans="1:32" s="1" customFormat="1" ht="20.100000000000001" customHeight="1" x14ac:dyDescent="0.25">
      <c r="A17" s="97"/>
      <c r="B17" s="95"/>
      <c r="C17" s="95"/>
      <c r="D17" s="95"/>
      <c r="E17" s="95"/>
      <c r="F17" s="239"/>
      <c r="G17" s="240"/>
      <c r="H17" s="241"/>
      <c r="I17" s="88"/>
      <c r="J17" s="154"/>
      <c r="K17" s="95"/>
      <c r="L17" s="132"/>
      <c r="M17" s="90"/>
      <c r="N17" s="131"/>
      <c r="O17" s="90"/>
      <c r="P17" s="90"/>
      <c r="Q17" s="90"/>
      <c r="R17" s="90"/>
      <c r="S17" s="107"/>
      <c r="T17" s="2"/>
      <c r="U17" s="185">
        <f>IF(F17="",0,(J17-F17)+1)</f>
        <v>0</v>
      </c>
      <c r="V17" s="136">
        <f>ROUND(IF(N17=$W$66,0,IF(N17=$W$67,(28*U17)/365,IF(N17=$W$68,(35*U17)/365,"")))/5,2)*5</f>
        <v>0</v>
      </c>
      <c r="W17" s="135">
        <f>IF(N17=$W$67,2.92,IF(N17=0,0))</f>
        <v>0</v>
      </c>
      <c r="X17" s="138">
        <f ca="1">(X18-J17)+1</f>
        <v>43432</v>
      </c>
      <c r="Y17" s="138">
        <f>IF(J17&gt;=$X$62,1,IF(F17&gt;=$X$62,1,0))</f>
        <v>0</v>
      </c>
      <c r="Z17" s="140">
        <f>W17+Y17</f>
        <v>0</v>
      </c>
      <c r="AA17" s="161" t="str">
        <f>IF(F17&gt;Y64,F17,"")</f>
        <v/>
      </c>
      <c r="AB17" s="161" t="str">
        <f>IF(J17&gt;Y64,J17,"")</f>
        <v/>
      </c>
      <c r="AC17" s="140">
        <f>J32</f>
        <v>0</v>
      </c>
      <c r="AD17" s="140">
        <f>L32</f>
        <v>0</v>
      </c>
      <c r="AE17" s="140">
        <f>SUM(N32,P32)</f>
        <v>0</v>
      </c>
      <c r="AF17" s="186">
        <f>(U17-AC17)/7*L17-(SUM(AD17:AE17)*(L17/5))</f>
        <v>0</v>
      </c>
    </row>
    <row r="18" spans="1:32" s="1" customFormat="1" ht="20.100000000000001" customHeight="1" x14ac:dyDescent="0.25">
      <c r="A18" s="97"/>
      <c r="B18" s="95"/>
      <c r="C18" s="95"/>
      <c r="D18" s="95"/>
      <c r="E18" s="95"/>
      <c r="F18" s="88"/>
      <c r="G18" s="88"/>
      <c r="H18" s="88"/>
      <c r="I18" s="88"/>
      <c r="J18" s="95"/>
      <c r="K18" s="90"/>
      <c r="L18" s="90"/>
      <c r="M18" s="90"/>
      <c r="N18" s="90"/>
      <c r="O18" s="89"/>
      <c r="P18" s="89"/>
      <c r="Q18" s="90"/>
      <c r="R18" s="90"/>
      <c r="S18" s="107"/>
      <c r="T18" s="2"/>
      <c r="U18" s="188">
        <f>SUM(U13,U15,U17)</f>
        <v>0</v>
      </c>
      <c r="V18" s="136">
        <f>SUM(V13,V15,V17)</f>
        <v>0</v>
      </c>
      <c r="W18" s="137">
        <f ca="1">IF(X17=W19,W17,IF(X15=W19,W15,IF(X13=W19,W13)))</f>
        <v>0</v>
      </c>
      <c r="X18" s="139">
        <f ca="1">TODAY()</f>
        <v>43431</v>
      </c>
      <c r="Y18" s="139"/>
      <c r="Z18" s="135"/>
      <c r="AA18" s="138"/>
      <c r="AB18" s="142"/>
      <c r="AC18" s="135"/>
      <c r="AD18" s="135"/>
      <c r="AE18" s="135" t="s">
        <v>61</v>
      </c>
      <c r="AF18" s="189">
        <f>SUM(AF13:AF17)</f>
        <v>0</v>
      </c>
    </row>
    <row r="19" spans="1:32" s="1" customFormat="1" ht="20.100000000000001" customHeight="1" x14ac:dyDescent="0.3">
      <c r="A19" s="97"/>
      <c r="B19" s="110" t="s">
        <v>28</v>
      </c>
      <c r="C19" s="115"/>
      <c r="D19" s="115"/>
      <c r="E19" s="115"/>
      <c r="F19" s="116"/>
      <c r="G19" s="116"/>
      <c r="H19" s="116"/>
      <c r="I19" s="116"/>
      <c r="J19" s="116"/>
      <c r="K19" s="116"/>
      <c r="L19" s="115"/>
      <c r="M19" s="115"/>
      <c r="N19" s="115"/>
      <c r="O19" s="117"/>
      <c r="P19" s="117"/>
      <c r="Q19" s="117"/>
      <c r="R19" s="118"/>
      <c r="S19" s="107"/>
      <c r="T19" s="2"/>
      <c r="U19" s="187"/>
      <c r="V19" s="135"/>
      <c r="W19" s="140">
        <f ca="1">MIN(X13,X15,X17)</f>
        <v>43432</v>
      </c>
      <c r="X19" s="140">
        <f ca="1">MIN(X13:X17)</f>
        <v>43432</v>
      </c>
      <c r="Y19" s="135">
        <f ca="1">IF(X19=X13,L13,IF(X19=X15,L15,IF(X19=X17,L17,"")))</f>
        <v>0</v>
      </c>
      <c r="Z19" s="143">
        <f>COUNTIF(Z13:Z17,3.33)</f>
        <v>0</v>
      </c>
      <c r="AA19" s="139">
        <f>MIN(AA13,AA15,AA17)</f>
        <v>0</v>
      </c>
      <c r="AB19" s="139">
        <f>MAX(AB13,AB15,AB17)</f>
        <v>0</v>
      </c>
      <c r="AC19" s="135"/>
      <c r="AD19" s="135"/>
      <c r="AE19" s="135" t="s">
        <v>62</v>
      </c>
      <c r="AF19" s="190">
        <f>AE57</f>
        <v>0</v>
      </c>
    </row>
    <row r="20" spans="1:32" s="1" customFormat="1" ht="13.5" customHeight="1" thickBot="1" x14ac:dyDescent="0.3">
      <c r="A20" s="97"/>
      <c r="B20" s="88"/>
      <c r="C20" s="88"/>
      <c r="D20" s="88"/>
      <c r="E20" s="88"/>
      <c r="F20" s="88"/>
      <c r="G20" s="88"/>
      <c r="H20" s="88"/>
      <c r="I20" s="88"/>
      <c r="J20" s="88"/>
      <c r="K20" s="95"/>
      <c r="L20" s="89"/>
      <c r="M20" s="88"/>
      <c r="N20" s="88"/>
      <c r="O20" s="91"/>
      <c r="P20" s="91"/>
      <c r="Q20" s="89"/>
      <c r="R20" s="89"/>
      <c r="S20" s="107"/>
      <c r="T20" s="2"/>
      <c r="U20" s="191"/>
      <c r="V20" s="192"/>
      <c r="W20" s="192"/>
      <c r="X20" s="192"/>
      <c r="Y20" s="192"/>
      <c r="Z20" s="192"/>
      <c r="AA20" s="192"/>
      <c r="AB20" s="192"/>
      <c r="AC20" s="192"/>
      <c r="AD20" s="192"/>
      <c r="AE20" s="192" t="s">
        <v>63</v>
      </c>
      <c r="AF20" s="193">
        <f>AF18-AF19</f>
        <v>0</v>
      </c>
    </row>
    <row r="21" spans="1:32" s="1" customFormat="1" ht="20.100000000000001" customHeight="1" x14ac:dyDescent="0.25">
      <c r="A21" s="97"/>
      <c r="B21" s="88"/>
      <c r="C21" s="163" t="s">
        <v>64</v>
      </c>
      <c r="D21" s="164"/>
      <c r="E21" s="164"/>
      <c r="F21" s="164"/>
      <c r="G21" s="88"/>
      <c r="H21" s="89"/>
      <c r="I21" s="95"/>
      <c r="J21" s="132"/>
      <c r="K21" s="95"/>
      <c r="L21" s="163" t="s">
        <v>68</v>
      </c>
      <c r="M21" s="89"/>
      <c r="N21" s="132"/>
      <c r="O21" s="89"/>
      <c r="P21" s="89"/>
      <c r="Q21" s="89"/>
      <c r="R21" s="89"/>
      <c r="S21" s="107"/>
      <c r="T21" s="2"/>
      <c r="U21" s="15"/>
      <c r="W21" s="11"/>
      <c r="X21" s="11"/>
      <c r="Y21" s="11"/>
      <c r="Z21" s="11"/>
      <c r="AA21" s="11"/>
      <c r="AB21" s="11"/>
    </row>
    <row r="22" spans="1:32" s="1" customFormat="1" ht="9.9" customHeight="1" thickBot="1" x14ac:dyDescent="0.3">
      <c r="A22" s="97"/>
      <c r="B22" s="88"/>
      <c r="C22" s="101" t="s">
        <v>24</v>
      </c>
      <c r="D22" s="164"/>
      <c r="E22" s="165"/>
      <c r="F22" s="164"/>
      <c r="G22" s="88"/>
      <c r="H22" s="101"/>
      <c r="I22" s="88"/>
      <c r="J22" s="88"/>
      <c r="K22" s="95"/>
      <c r="L22" s="101" t="s">
        <v>19</v>
      </c>
      <c r="M22" s="88"/>
      <c r="N22" s="88"/>
      <c r="O22" s="91"/>
      <c r="P22" s="91"/>
      <c r="Q22" s="89"/>
      <c r="R22" s="89"/>
      <c r="S22" s="107"/>
      <c r="T22" s="2"/>
      <c r="U22" s="15"/>
      <c r="W22" s="11"/>
      <c r="X22" s="11"/>
      <c r="Y22" s="11"/>
      <c r="Z22" s="11"/>
      <c r="AA22" s="11"/>
      <c r="AB22" s="11"/>
    </row>
    <row r="23" spans="1:32" s="1" customFormat="1" ht="17.25" customHeight="1" thickTop="1" x14ac:dyDescent="0.25">
      <c r="A23" s="97"/>
      <c r="B23" s="88"/>
      <c r="C23" s="89"/>
      <c r="D23" s="95"/>
      <c r="E23" s="95"/>
      <c r="F23" s="88"/>
      <c r="G23" s="95"/>
      <c r="H23" s="95"/>
      <c r="I23" s="95"/>
      <c r="J23" s="95"/>
      <c r="K23" s="88"/>
      <c r="L23" s="88"/>
      <c r="M23" s="88"/>
      <c r="N23" s="88"/>
      <c r="O23" s="88"/>
      <c r="P23" s="88"/>
      <c r="Q23" s="88"/>
      <c r="R23" s="89"/>
      <c r="S23" s="107"/>
      <c r="T23" s="4"/>
      <c r="U23" s="4"/>
      <c r="W23" s="178" t="s">
        <v>51</v>
      </c>
    </row>
    <row r="24" spans="1:32" s="1" customFormat="1" ht="12" customHeight="1" x14ac:dyDescent="0.25">
      <c r="A24" s="97"/>
      <c r="B24" s="88"/>
      <c r="C24" s="88"/>
      <c r="D24" s="88"/>
      <c r="E24" s="88"/>
      <c r="F24" s="88"/>
      <c r="G24" s="88"/>
      <c r="H24" s="88"/>
      <c r="I24" s="88"/>
      <c r="J24" s="163" t="s">
        <v>69</v>
      </c>
      <c r="K24" s="88"/>
      <c r="L24" s="163" t="s">
        <v>70</v>
      </c>
      <c r="M24" s="88"/>
      <c r="N24" s="163" t="s">
        <v>71</v>
      </c>
      <c r="O24" s="88"/>
      <c r="P24" s="163" t="s">
        <v>72</v>
      </c>
      <c r="Q24" s="88"/>
      <c r="R24" s="101"/>
      <c r="S24" s="107"/>
      <c r="T24" s="2"/>
      <c r="U24" s="4"/>
      <c r="W24" s="179" t="s">
        <v>52</v>
      </c>
    </row>
    <row r="25" spans="1:32" s="1" customFormat="1" ht="15.75" customHeight="1" x14ac:dyDescent="0.25">
      <c r="A25" s="97"/>
      <c r="B25" s="88"/>
      <c r="C25" s="88"/>
      <c r="D25" s="88"/>
      <c r="E25" s="88"/>
      <c r="F25" s="89" t="s">
        <v>47</v>
      </c>
      <c r="G25" s="88"/>
      <c r="H25" s="88"/>
      <c r="I25" s="88"/>
      <c r="J25" s="209" t="s">
        <v>20</v>
      </c>
      <c r="K25" s="88"/>
      <c r="L25" s="209" t="s">
        <v>21</v>
      </c>
      <c r="M25" s="88"/>
      <c r="N25" s="209" t="s">
        <v>22</v>
      </c>
      <c r="O25" s="91"/>
      <c r="P25" s="209" t="s">
        <v>23</v>
      </c>
      <c r="Q25" s="89"/>
      <c r="R25" s="95"/>
      <c r="S25" s="107"/>
      <c r="T25" s="2"/>
      <c r="U25" s="4"/>
      <c r="W25" s="179" t="s">
        <v>53</v>
      </c>
    </row>
    <row r="26" spans="1:32" s="1" customFormat="1" ht="15.75" customHeight="1" x14ac:dyDescent="0.25">
      <c r="A26" s="9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196"/>
      <c r="M26" s="88"/>
      <c r="N26" s="88"/>
      <c r="O26" s="88"/>
      <c r="P26" s="88"/>
      <c r="Q26" s="89"/>
      <c r="R26" s="95"/>
      <c r="S26" s="107"/>
      <c r="T26" s="2"/>
      <c r="U26" s="4"/>
      <c r="W26" s="179" t="s">
        <v>54</v>
      </c>
    </row>
    <row r="27" spans="1:32" s="1" customFormat="1" ht="3.75" customHeight="1" x14ac:dyDescent="0.25">
      <c r="A27" s="9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  <c r="R27" s="95"/>
      <c r="S27" s="107"/>
      <c r="T27" s="2"/>
      <c r="U27" s="4"/>
      <c r="W27" s="179"/>
    </row>
    <row r="28" spans="1:32" s="1" customFormat="1" ht="19.5" customHeight="1" thickBot="1" x14ac:dyDescent="0.3">
      <c r="A28" s="97"/>
      <c r="B28" s="88"/>
      <c r="C28" s="88"/>
      <c r="D28" s="88"/>
      <c r="E28" s="88"/>
      <c r="F28" s="194">
        <f>F13</f>
        <v>0</v>
      </c>
      <c r="G28" s="195"/>
      <c r="H28" s="194">
        <f>J13</f>
        <v>0</v>
      </c>
      <c r="I28" s="155"/>
      <c r="J28" s="132"/>
      <c r="K28" s="88"/>
      <c r="L28" s="132"/>
      <c r="M28" s="88"/>
      <c r="N28" s="132"/>
      <c r="O28" s="91"/>
      <c r="P28" s="196"/>
      <c r="Q28" s="89"/>
      <c r="R28" s="95"/>
      <c r="S28" s="107"/>
      <c r="T28" s="2"/>
      <c r="U28" s="4"/>
      <c r="W28" s="180"/>
    </row>
    <row r="29" spans="1:32" s="1" customFormat="1" ht="9.9" customHeight="1" thickTop="1" thickBot="1" x14ac:dyDescent="0.3">
      <c r="A29" s="97"/>
      <c r="B29" s="88"/>
      <c r="C29" s="88"/>
      <c r="D29" s="88"/>
      <c r="E29" s="88"/>
      <c r="F29" s="152"/>
      <c r="G29" s="152"/>
      <c r="H29" s="152"/>
      <c r="I29" s="155"/>
      <c r="J29" s="89"/>
      <c r="K29" s="88"/>
      <c r="L29" s="89"/>
      <c r="M29" s="88"/>
      <c r="N29" s="89"/>
      <c r="O29" s="91"/>
      <c r="P29" s="89"/>
      <c r="Q29" s="89"/>
      <c r="R29" s="95"/>
      <c r="S29" s="107"/>
      <c r="T29" s="2"/>
      <c r="U29" s="15"/>
    </row>
    <row r="30" spans="1:32" s="1" customFormat="1" ht="20.100000000000001" customHeight="1" thickBot="1" x14ac:dyDescent="0.3">
      <c r="A30" s="97"/>
      <c r="B30" s="88"/>
      <c r="C30" s="95"/>
      <c r="D30" s="95"/>
      <c r="E30" s="95"/>
      <c r="F30" s="194">
        <f>F15</f>
        <v>0</v>
      </c>
      <c r="G30" s="195"/>
      <c r="H30" s="194">
        <f>J15</f>
        <v>0</v>
      </c>
      <c r="I30" s="155"/>
      <c r="J30" s="132"/>
      <c r="K30" s="88"/>
      <c r="L30" s="132"/>
      <c r="M30" s="101"/>
      <c r="N30" s="132"/>
      <c r="O30" s="101"/>
      <c r="P30" s="132"/>
      <c r="Q30" s="89"/>
      <c r="R30" s="95"/>
      <c r="S30" s="107"/>
      <c r="T30" s="2"/>
      <c r="U30" s="141" t="b">
        <f>IF(L26=Z61,TRUE,FALSE)</f>
        <v>0</v>
      </c>
    </row>
    <row r="31" spans="1:32" s="1" customFormat="1" ht="9.9" customHeight="1" x14ac:dyDescent="0.25">
      <c r="A31" s="97"/>
      <c r="B31" s="88"/>
      <c r="C31" s="88"/>
      <c r="D31" s="88"/>
      <c r="E31" s="88"/>
      <c r="F31" s="152"/>
      <c r="G31" s="152"/>
      <c r="H31" s="152"/>
      <c r="I31" s="155"/>
      <c r="J31" s="89"/>
      <c r="K31" s="95"/>
      <c r="L31" s="89"/>
      <c r="M31" s="101"/>
      <c r="N31" s="89"/>
      <c r="O31" s="101"/>
      <c r="P31" s="89"/>
      <c r="Q31" s="89"/>
      <c r="R31" s="95"/>
      <c r="S31" s="107"/>
      <c r="T31" s="2"/>
      <c r="U31" s="15"/>
    </row>
    <row r="32" spans="1:32" s="1" customFormat="1" ht="19.5" customHeight="1" x14ac:dyDescent="0.25">
      <c r="A32" s="97"/>
      <c r="B32" s="88"/>
      <c r="C32" s="88"/>
      <c r="D32" s="88"/>
      <c r="E32" s="88"/>
      <c r="F32" s="194">
        <f>F17</f>
        <v>0</v>
      </c>
      <c r="G32" s="195"/>
      <c r="H32" s="194">
        <f>J17</f>
        <v>0</v>
      </c>
      <c r="I32" s="155"/>
      <c r="J32" s="132"/>
      <c r="K32" s="101"/>
      <c r="L32" s="132"/>
      <c r="M32" s="101"/>
      <c r="N32" s="132"/>
      <c r="O32" s="101"/>
      <c r="P32" s="132"/>
      <c r="Q32" s="89"/>
      <c r="R32" s="95"/>
      <c r="S32" s="107"/>
      <c r="T32" s="2"/>
      <c r="U32" s="15"/>
    </row>
    <row r="33" spans="1:31" s="1" customFormat="1" ht="19.5" customHeight="1" x14ac:dyDescent="0.25">
      <c r="A33" s="9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101"/>
      <c r="O33" s="101"/>
      <c r="P33" s="89"/>
      <c r="Q33" s="89"/>
      <c r="R33" s="95"/>
      <c r="S33" s="107"/>
      <c r="T33" s="2"/>
      <c r="U33" s="15"/>
    </row>
    <row r="34" spans="1:31" s="1" customFormat="1" ht="20.100000000000001" customHeight="1" x14ac:dyDescent="0.3">
      <c r="A34" s="97"/>
      <c r="B34" s="110" t="s">
        <v>31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5"/>
      <c r="N34" s="115"/>
      <c r="O34" s="119"/>
      <c r="P34" s="119"/>
      <c r="Q34" s="119"/>
      <c r="R34" s="120"/>
      <c r="S34" s="107"/>
      <c r="T34" s="2"/>
      <c r="U34" s="15"/>
    </row>
    <row r="35" spans="1:31" s="1" customFormat="1" ht="9.9" customHeight="1" thickBot="1" x14ac:dyDescent="0.3">
      <c r="A35" s="97"/>
      <c r="B35" s="95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9"/>
      <c r="N35" s="89"/>
      <c r="O35" s="88"/>
      <c r="P35" s="88"/>
      <c r="Q35" s="88"/>
      <c r="R35" s="88"/>
      <c r="S35" s="107"/>
      <c r="T35" s="2"/>
      <c r="U35" s="15"/>
    </row>
    <row r="36" spans="1:31" s="1" customFormat="1" ht="20.100000000000001" customHeight="1" thickTop="1" x14ac:dyDescent="0.25">
      <c r="A36" s="97"/>
      <c r="B36" s="95"/>
      <c r="C36" s="89"/>
      <c r="D36" s="88"/>
      <c r="E36" s="88"/>
      <c r="F36" s="92" t="s">
        <v>55</v>
      </c>
      <c r="G36" s="89"/>
      <c r="H36" s="89"/>
      <c r="I36" s="88"/>
      <c r="J36" s="92" t="s">
        <v>48</v>
      </c>
      <c r="K36" s="89"/>
      <c r="L36" s="92" t="s">
        <v>49</v>
      </c>
      <c r="M36" s="89"/>
      <c r="N36" s="92" t="s">
        <v>50</v>
      </c>
      <c r="O36" s="88"/>
      <c r="P36" s="88"/>
      <c r="Q36" s="88"/>
      <c r="R36" s="88"/>
      <c r="S36" s="107"/>
      <c r="T36" s="2"/>
      <c r="U36" s="168" t="s">
        <v>56</v>
      </c>
      <c r="V36" s="169" t="s">
        <v>57</v>
      </c>
      <c r="W36" s="169" t="s">
        <v>58</v>
      </c>
      <c r="X36" s="169" t="s">
        <v>34</v>
      </c>
      <c r="Y36" s="169" t="s">
        <v>49</v>
      </c>
      <c r="Z36" s="169" t="s">
        <v>2</v>
      </c>
      <c r="AA36" s="169" t="s">
        <v>51</v>
      </c>
      <c r="AB36" s="169" t="s">
        <v>52</v>
      </c>
      <c r="AC36" s="169" t="s">
        <v>53</v>
      </c>
      <c r="AD36" s="169" t="s">
        <v>54</v>
      </c>
      <c r="AE36" s="170"/>
    </row>
    <row r="37" spans="1:31" s="1" customFormat="1" ht="20.100000000000001" customHeight="1" x14ac:dyDescent="0.25">
      <c r="A37" s="97"/>
      <c r="B37" s="95"/>
      <c r="C37" s="88"/>
      <c r="D37" s="88"/>
      <c r="E37" s="88"/>
      <c r="F37" s="216"/>
      <c r="G37" s="217"/>
      <c r="H37" s="218"/>
      <c r="I37" s="88"/>
      <c r="J37" s="158"/>
      <c r="K37" s="89"/>
      <c r="L37" s="158"/>
      <c r="M37" s="89"/>
      <c r="N37" s="121"/>
      <c r="O37" s="88"/>
      <c r="P37" s="88"/>
      <c r="Q37" s="88"/>
      <c r="R37" s="88"/>
      <c r="S37" s="107"/>
      <c r="T37" s="2"/>
      <c r="U37" s="171">
        <f>IF(J37=0,0,(L37-J37+1))</f>
        <v>0</v>
      </c>
      <c r="V37" s="166">
        <f>F37</f>
        <v>0</v>
      </c>
      <c r="W37" s="167">
        <f>IF(OR(F37=$W$25,F37=$W$26),100%,N37)</f>
        <v>0</v>
      </c>
      <c r="X37" s="161">
        <f>J37</f>
        <v>0</v>
      </c>
      <c r="Y37" s="161">
        <f>L37</f>
        <v>0</v>
      </c>
      <c r="Z37" s="135">
        <f>IF(AND(X37&gt;=$AA$13,X37&lt;=$AB$13),$L$13,IF(AND(X37&gt;=$AA$15,X37&lt;=$AB$15),$L$15,IF(AND(X37&gt;=$AA$17,X37&lt;=$AB$17),$L$17,0)))</f>
        <v>0</v>
      </c>
      <c r="AA37" s="135">
        <f>IF(V37=$AA$36,U37*W37,0)</f>
        <v>0</v>
      </c>
      <c r="AB37" s="135">
        <f>IF(V37=$AB$36,U37*W37,0)</f>
        <v>0</v>
      </c>
      <c r="AC37" s="135">
        <f>IF(V37=$AC$36,U37*W37,0)</f>
        <v>0</v>
      </c>
      <c r="AD37" s="135">
        <f>IF(V37=$AD$36,U37*W37,0)</f>
        <v>0</v>
      </c>
      <c r="AE37" s="172">
        <f>SUM(AA37:AD37)*(Z37/7)</f>
        <v>0</v>
      </c>
    </row>
    <row r="38" spans="1:31" s="1" customFormat="1" ht="9.9" customHeight="1" x14ac:dyDescent="0.25">
      <c r="A38" s="97"/>
      <c r="B38" s="95"/>
      <c r="C38" s="88"/>
      <c r="D38" s="88"/>
      <c r="E38" s="88"/>
      <c r="F38" s="88"/>
      <c r="G38" s="88"/>
      <c r="H38" s="88"/>
      <c r="I38" s="88"/>
      <c r="J38" s="89"/>
      <c r="K38" s="89"/>
      <c r="L38" s="89"/>
      <c r="M38" s="89"/>
      <c r="N38" s="89"/>
      <c r="O38" s="88"/>
      <c r="P38" s="88"/>
      <c r="Q38" s="88"/>
      <c r="R38" s="88"/>
      <c r="S38" s="107"/>
      <c r="T38" s="2"/>
      <c r="U38" s="171"/>
      <c r="V38" s="166"/>
      <c r="W38" s="167"/>
      <c r="X38" s="161"/>
      <c r="Y38" s="161"/>
      <c r="Z38" s="135"/>
      <c r="AA38" s="135"/>
      <c r="AB38" s="135"/>
      <c r="AC38" s="135"/>
      <c r="AD38" s="135"/>
      <c r="AE38" s="172"/>
    </row>
    <row r="39" spans="1:31" s="1" customFormat="1" ht="20.100000000000001" customHeight="1" x14ac:dyDescent="0.25">
      <c r="A39" s="97"/>
      <c r="B39" s="95"/>
      <c r="C39" s="88"/>
      <c r="D39" s="88"/>
      <c r="E39" s="88"/>
      <c r="F39" s="216"/>
      <c r="G39" s="217"/>
      <c r="H39" s="218"/>
      <c r="I39" s="88"/>
      <c r="J39" s="158"/>
      <c r="K39" s="89"/>
      <c r="L39" s="158"/>
      <c r="M39" s="89"/>
      <c r="N39" s="121"/>
      <c r="O39" s="88"/>
      <c r="P39" s="88"/>
      <c r="Q39" s="88"/>
      <c r="R39" s="88"/>
      <c r="S39" s="107"/>
      <c r="T39" s="2"/>
      <c r="U39" s="171">
        <f t="shared" ref="U39:U56" si="0">IF(J39=0,0,(L39-J39+1))</f>
        <v>0</v>
      </c>
      <c r="V39" s="166">
        <f t="shared" ref="V39:V55" si="1">F39</f>
        <v>0</v>
      </c>
      <c r="W39" s="167">
        <f>IF(OR(F39=$W$25,F39=$W$26),100%,N39)</f>
        <v>0</v>
      </c>
      <c r="X39" s="161">
        <f t="shared" ref="X39:X55" si="2">J39</f>
        <v>0</v>
      </c>
      <c r="Y39" s="161">
        <f t="shared" ref="Y39:Y55" si="3">L39</f>
        <v>0</v>
      </c>
      <c r="Z39" s="135">
        <f>IF(AND(X39&gt;=$AA$13,X39&lt;=$AB$13),$L$13,IF(AND(X39&gt;=$AA$15,X39&lt;=$AB$15),$L$15,IF(AND(X39&gt;=$AA$17,X39&lt;=$AB$17),$L$17,0)))</f>
        <v>0</v>
      </c>
      <c r="AA39" s="135">
        <f>IF(V39=$AA$36,U39*W39,0)</f>
        <v>0</v>
      </c>
      <c r="AB39" s="135">
        <f>IF(V39=$AB$36,U39*W39,0)</f>
        <v>0</v>
      </c>
      <c r="AC39" s="135">
        <f>IF(V39=$AC$36,U39*W39,0)</f>
        <v>0</v>
      </c>
      <c r="AD39" s="135">
        <f>IF(V39=$AD$36,U39*W39,0)</f>
        <v>0</v>
      </c>
      <c r="AE39" s="172">
        <f t="shared" ref="AE39:AE55" si="4">SUM(AA39:AD39)*(Z39/7)</f>
        <v>0</v>
      </c>
    </row>
    <row r="40" spans="1:31" s="1" customFormat="1" ht="9.9" customHeight="1" x14ac:dyDescent="0.25">
      <c r="A40" s="97"/>
      <c r="B40" s="88"/>
      <c r="C40" s="88"/>
      <c r="D40" s="88"/>
      <c r="E40" s="88"/>
      <c r="F40" s="88"/>
      <c r="G40" s="88"/>
      <c r="H40" s="88"/>
      <c r="I40" s="88"/>
      <c r="J40" s="89"/>
      <c r="K40" s="89"/>
      <c r="L40" s="89"/>
      <c r="M40" s="89"/>
      <c r="N40" s="89"/>
      <c r="O40" s="88"/>
      <c r="P40" s="88"/>
      <c r="Q40" s="88"/>
      <c r="R40" s="88"/>
      <c r="S40" s="107"/>
      <c r="T40" s="2"/>
      <c r="U40" s="171"/>
      <c r="V40" s="166"/>
      <c r="W40" s="167"/>
      <c r="X40" s="161"/>
      <c r="Y40" s="161"/>
      <c r="Z40" s="135"/>
      <c r="AA40" s="135"/>
      <c r="AB40" s="135"/>
      <c r="AC40" s="135"/>
      <c r="AD40" s="135"/>
      <c r="AE40" s="172"/>
    </row>
    <row r="41" spans="1:31" s="1" customFormat="1" ht="20.100000000000001" customHeight="1" x14ac:dyDescent="0.25">
      <c r="A41" s="97"/>
      <c r="B41" s="95"/>
      <c r="C41" s="88"/>
      <c r="D41" s="88"/>
      <c r="E41" s="88"/>
      <c r="F41" s="216"/>
      <c r="G41" s="217"/>
      <c r="H41" s="218"/>
      <c r="I41" s="88"/>
      <c r="J41" s="158"/>
      <c r="K41" s="89"/>
      <c r="L41" s="158"/>
      <c r="M41" s="95"/>
      <c r="N41" s="121"/>
      <c r="O41" s="88"/>
      <c r="P41" s="88"/>
      <c r="Q41" s="88"/>
      <c r="R41" s="88"/>
      <c r="S41" s="107"/>
      <c r="T41" s="2"/>
      <c r="U41" s="171">
        <f t="shared" si="0"/>
        <v>0</v>
      </c>
      <c r="V41" s="166">
        <f t="shared" si="1"/>
        <v>0</v>
      </c>
      <c r="W41" s="167">
        <f>IF(OR(F41=$W$25,F41=$W$26),100%,N41)</f>
        <v>0</v>
      </c>
      <c r="X41" s="161">
        <f t="shared" si="2"/>
        <v>0</v>
      </c>
      <c r="Y41" s="161">
        <f t="shared" si="3"/>
        <v>0</v>
      </c>
      <c r="Z41" s="135">
        <f>IF(AND(X41&gt;=$AA$13,X41&lt;=$AB$13),$L$13,IF(AND(X41&gt;=$AA$15,X41&lt;=$AB$15),$L$15,IF(AND(X41&gt;=$AA$17,X41&lt;=$AB$17),$L$17,0)))</f>
        <v>0</v>
      </c>
      <c r="AA41" s="135">
        <f>IF(V41=$AA$36,U41*W41,0)</f>
        <v>0</v>
      </c>
      <c r="AB41" s="135">
        <f>IF(V41=$AB$36,U41*W41,0)</f>
        <v>0</v>
      </c>
      <c r="AC41" s="135">
        <f>IF(V41=$AC$36,U41*W41,0)</f>
        <v>0</v>
      </c>
      <c r="AD41" s="135">
        <f>IF(V41=$AD$36,U41*W41,0)</f>
        <v>0</v>
      </c>
      <c r="AE41" s="172">
        <f t="shared" si="4"/>
        <v>0</v>
      </c>
    </row>
    <row r="42" spans="1:31" s="1" customFormat="1" ht="9.75" customHeight="1" x14ac:dyDescent="0.25">
      <c r="A42" s="97"/>
      <c r="B42" s="95"/>
      <c r="C42" s="88"/>
      <c r="D42" s="88"/>
      <c r="E42" s="88"/>
      <c r="F42" s="88"/>
      <c r="G42" s="88"/>
      <c r="H42" s="88"/>
      <c r="I42" s="88"/>
      <c r="J42" s="92"/>
      <c r="K42" s="88"/>
      <c r="L42" s="92"/>
      <c r="M42" s="95"/>
      <c r="N42" s="95"/>
      <c r="O42" s="88"/>
      <c r="P42" s="88"/>
      <c r="Q42" s="88"/>
      <c r="R42" s="88"/>
      <c r="S42" s="107"/>
      <c r="T42" s="2"/>
      <c r="U42" s="171"/>
      <c r="V42" s="166"/>
      <c r="W42" s="167"/>
      <c r="X42" s="161"/>
      <c r="Y42" s="161"/>
      <c r="Z42" s="135"/>
      <c r="AA42" s="135"/>
      <c r="AB42" s="135"/>
      <c r="AC42" s="135"/>
      <c r="AD42" s="135"/>
      <c r="AE42" s="172"/>
    </row>
    <row r="43" spans="1:31" s="1" customFormat="1" ht="20.100000000000001" customHeight="1" x14ac:dyDescent="0.25">
      <c r="A43" s="97"/>
      <c r="B43" s="95"/>
      <c r="C43" s="89"/>
      <c r="D43" s="88"/>
      <c r="E43" s="88"/>
      <c r="F43" s="216"/>
      <c r="G43" s="217"/>
      <c r="H43" s="218"/>
      <c r="I43" s="88"/>
      <c r="J43" s="158"/>
      <c r="K43" s="88"/>
      <c r="L43" s="153"/>
      <c r="M43" s="89"/>
      <c r="N43" s="121"/>
      <c r="O43" s="89"/>
      <c r="P43" s="89"/>
      <c r="Q43" s="89"/>
      <c r="R43" s="89"/>
      <c r="S43" s="107"/>
      <c r="T43" s="2"/>
      <c r="U43" s="171">
        <f t="shared" si="0"/>
        <v>0</v>
      </c>
      <c r="V43" s="166">
        <f t="shared" si="1"/>
        <v>0</v>
      </c>
      <c r="W43" s="167">
        <f>IF(OR(F43=$W$25,F43=$W$26),100%,N43)</f>
        <v>0</v>
      </c>
      <c r="X43" s="161">
        <f t="shared" si="2"/>
        <v>0</v>
      </c>
      <c r="Y43" s="161">
        <f t="shared" si="3"/>
        <v>0</v>
      </c>
      <c r="Z43" s="135">
        <f>IF(AND(X43&gt;=$AA$13,X43&lt;=$AB$13),$L$13,IF(AND(X43&gt;=$AA$15,X43&lt;=$AB$15),$L$15,IF(AND(X43&gt;=$AA$17,X43&lt;=$AB$17),$L$17,0)))</f>
        <v>0</v>
      </c>
      <c r="AA43" s="135">
        <f>IF(V43=$AA$36,U43*W43,0)</f>
        <v>0</v>
      </c>
      <c r="AB43" s="135">
        <f>IF(V43=$AB$36,U43*W43,0)</f>
        <v>0</v>
      </c>
      <c r="AC43" s="135">
        <f>IF(V43=$AC$36,U43*W43,0)</f>
        <v>0</v>
      </c>
      <c r="AD43" s="135">
        <f>IF(V43=$AD$36,U43*W43,0)</f>
        <v>0</v>
      </c>
      <c r="AE43" s="172">
        <f t="shared" si="4"/>
        <v>0</v>
      </c>
    </row>
    <row r="44" spans="1:31" s="1" customFormat="1" ht="9.75" customHeight="1" x14ac:dyDescent="0.25">
      <c r="A44" s="97"/>
      <c r="B44" s="88"/>
      <c r="C44" s="89"/>
      <c r="D44" s="88"/>
      <c r="E44" s="88"/>
      <c r="F44" s="88"/>
      <c r="G44" s="88"/>
      <c r="H44" s="88"/>
      <c r="I44" s="88"/>
      <c r="J44" s="92"/>
      <c r="K44" s="89"/>
      <c r="L44" s="92"/>
      <c r="M44" s="88"/>
      <c r="N44" s="92"/>
      <c r="O44" s="95"/>
      <c r="P44" s="89"/>
      <c r="Q44" s="89"/>
      <c r="R44" s="89"/>
      <c r="S44" s="107"/>
      <c r="T44" s="2"/>
      <c r="U44" s="171"/>
      <c r="V44" s="166"/>
      <c r="W44" s="167"/>
      <c r="X44" s="161"/>
      <c r="Y44" s="161"/>
      <c r="Z44" s="135"/>
      <c r="AA44" s="135"/>
      <c r="AB44" s="135"/>
      <c r="AC44" s="135"/>
      <c r="AD44" s="135"/>
      <c r="AE44" s="172"/>
    </row>
    <row r="45" spans="1:31" s="1" customFormat="1" ht="20.100000000000001" customHeight="1" x14ac:dyDescent="0.25">
      <c r="A45" s="97"/>
      <c r="B45" s="88"/>
      <c r="C45" s="89"/>
      <c r="D45" s="89"/>
      <c r="E45" s="89"/>
      <c r="F45" s="216"/>
      <c r="G45" s="217"/>
      <c r="H45" s="218"/>
      <c r="I45" s="89"/>
      <c r="J45" s="158"/>
      <c r="K45" s="89"/>
      <c r="L45" s="153"/>
      <c r="M45" s="90"/>
      <c r="N45" s="121"/>
      <c r="O45" s="95"/>
      <c r="P45" s="89"/>
      <c r="Q45" s="89"/>
      <c r="R45" s="89"/>
      <c r="S45" s="107"/>
      <c r="T45" s="2"/>
      <c r="U45" s="171">
        <f t="shared" si="0"/>
        <v>0</v>
      </c>
      <c r="V45" s="166">
        <f t="shared" si="1"/>
        <v>0</v>
      </c>
      <c r="W45" s="167">
        <f>IF(OR(F45=$W$25,F45=$W$26),100%,N45)</f>
        <v>0</v>
      </c>
      <c r="X45" s="161">
        <f t="shared" si="2"/>
        <v>0</v>
      </c>
      <c r="Y45" s="161">
        <f t="shared" si="3"/>
        <v>0</v>
      </c>
      <c r="Z45" s="135">
        <f>IF(AND(X45&gt;=$AA$13,X45&lt;=$AB$13),$L$13,IF(AND(X45&gt;=$AA$15,X45&lt;=$AB$15),$L$15,IF(AND(X45&gt;=$AA$17,X45&lt;=$AB$17),$L$17,0)))</f>
        <v>0</v>
      </c>
      <c r="AA45" s="135">
        <f>IF(V45=$AA$36,U45*W45,0)</f>
        <v>0</v>
      </c>
      <c r="AB45" s="135">
        <f>IF(V45=$AB$36,U45*W45,0)</f>
        <v>0</v>
      </c>
      <c r="AC45" s="135">
        <f>IF(V45=$AC$36,U45*W45,0)</f>
        <v>0</v>
      </c>
      <c r="AD45" s="135">
        <f>IF(V45=$AD$36,U45*W45,0)</f>
        <v>0</v>
      </c>
      <c r="AE45" s="172">
        <f t="shared" si="4"/>
        <v>0</v>
      </c>
    </row>
    <row r="46" spans="1:31" s="1" customFormat="1" ht="9.9" customHeight="1" x14ac:dyDescent="0.25">
      <c r="A46" s="97"/>
      <c r="B46" s="89"/>
      <c r="C46" s="89"/>
      <c r="D46" s="89"/>
      <c r="E46" s="89"/>
      <c r="F46" s="88"/>
      <c r="G46" s="88"/>
      <c r="H46" s="88"/>
      <c r="I46" s="89"/>
      <c r="J46" s="89"/>
      <c r="K46" s="89"/>
      <c r="L46" s="89"/>
      <c r="M46" s="90"/>
      <c r="N46" s="89"/>
      <c r="O46" s="95"/>
      <c r="P46" s="95"/>
      <c r="Q46" s="89"/>
      <c r="R46" s="89"/>
      <c r="S46" s="107"/>
      <c r="T46" s="2"/>
      <c r="U46" s="171"/>
      <c r="V46" s="166"/>
      <c r="W46" s="167"/>
      <c r="X46" s="161"/>
      <c r="Y46" s="161"/>
      <c r="Z46" s="135"/>
      <c r="AA46" s="135"/>
      <c r="AB46" s="135"/>
      <c r="AC46" s="135"/>
      <c r="AD46" s="135"/>
      <c r="AE46" s="172"/>
    </row>
    <row r="47" spans="1:31" s="1" customFormat="1" ht="20.100000000000001" customHeight="1" x14ac:dyDescent="0.25">
      <c r="A47" s="97"/>
      <c r="B47" s="89"/>
      <c r="C47" s="89"/>
      <c r="D47" s="89"/>
      <c r="E47" s="89"/>
      <c r="F47" s="216"/>
      <c r="G47" s="217"/>
      <c r="H47" s="218"/>
      <c r="I47" s="89"/>
      <c r="J47" s="158"/>
      <c r="K47" s="89"/>
      <c r="L47" s="153"/>
      <c r="M47" s="90"/>
      <c r="N47" s="121"/>
      <c r="O47" s="95"/>
      <c r="P47" s="95"/>
      <c r="Q47" s="89"/>
      <c r="R47" s="89"/>
      <c r="S47" s="107"/>
      <c r="T47" s="2"/>
      <c r="U47" s="171">
        <f t="shared" si="0"/>
        <v>0</v>
      </c>
      <c r="V47" s="166">
        <f t="shared" si="1"/>
        <v>0</v>
      </c>
      <c r="W47" s="167">
        <f>IF(OR(F47=$W$25,F47=$W$26),100%,N47)</f>
        <v>0</v>
      </c>
      <c r="X47" s="161">
        <f t="shared" si="2"/>
        <v>0</v>
      </c>
      <c r="Y47" s="161">
        <f t="shared" si="3"/>
        <v>0</v>
      </c>
      <c r="Z47" s="135">
        <f>IF(AND(X47&gt;=$AA$13,X47&lt;=$AB$13),$L$13,IF(AND(X47&gt;=$AA$15,X47&lt;=$AB$15),$L$15,IF(AND(X47&gt;=$AA$17,X47&lt;=$AB$17),$L$17,0)))</f>
        <v>0</v>
      </c>
      <c r="AA47" s="135">
        <f>IF(V47=$AA$36,U47*W47,0)</f>
        <v>0</v>
      </c>
      <c r="AB47" s="135">
        <f>IF(V47=$AB$36,U47*W47,0)</f>
        <v>0</v>
      </c>
      <c r="AC47" s="135">
        <f>IF(V47=$AC$36,U47*W47,0)</f>
        <v>0</v>
      </c>
      <c r="AD47" s="135">
        <f>IF(V47=$AD$36,U47*W47,0)</f>
        <v>0</v>
      </c>
      <c r="AE47" s="172">
        <f t="shared" si="4"/>
        <v>0</v>
      </c>
    </row>
    <row r="48" spans="1:31" s="1" customFormat="1" ht="9.9" customHeight="1" x14ac:dyDescent="0.25">
      <c r="A48" s="97"/>
      <c r="B48" s="89"/>
      <c r="C48" s="89"/>
      <c r="D48" s="89"/>
      <c r="E48" s="89"/>
      <c r="F48" s="88"/>
      <c r="G48" s="88"/>
      <c r="H48" s="88"/>
      <c r="I48" s="88"/>
      <c r="J48" s="89"/>
      <c r="K48" s="89"/>
      <c r="L48" s="89"/>
      <c r="M48" s="88"/>
      <c r="N48" s="89"/>
      <c r="O48" s="95"/>
      <c r="P48" s="95"/>
      <c r="Q48" s="89"/>
      <c r="R48" s="89"/>
      <c r="S48" s="107"/>
      <c r="T48" s="2"/>
      <c r="U48" s="171"/>
      <c r="V48" s="166"/>
      <c r="W48" s="167"/>
      <c r="X48" s="161"/>
      <c r="Y48" s="161"/>
      <c r="Z48" s="135"/>
      <c r="AA48" s="135"/>
      <c r="AB48" s="135"/>
      <c r="AC48" s="135"/>
      <c r="AD48" s="135"/>
      <c r="AE48" s="172"/>
    </row>
    <row r="49" spans="1:31" s="1" customFormat="1" ht="20.100000000000001" customHeight="1" x14ac:dyDescent="0.25">
      <c r="A49" s="97"/>
      <c r="B49" s="89"/>
      <c r="C49" s="89"/>
      <c r="D49" s="89"/>
      <c r="E49" s="89"/>
      <c r="F49" s="216"/>
      <c r="G49" s="217"/>
      <c r="H49" s="218"/>
      <c r="I49" s="88"/>
      <c r="J49" s="158"/>
      <c r="K49" s="89"/>
      <c r="L49" s="153"/>
      <c r="M49" s="88"/>
      <c r="N49" s="121"/>
      <c r="O49" s="95"/>
      <c r="P49" s="95"/>
      <c r="Q49" s="89"/>
      <c r="R49" s="89"/>
      <c r="S49" s="107"/>
      <c r="T49" s="2"/>
      <c r="U49" s="171">
        <f t="shared" si="0"/>
        <v>0</v>
      </c>
      <c r="V49" s="166">
        <f t="shared" si="1"/>
        <v>0</v>
      </c>
      <c r="W49" s="167">
        <f>IF(OR(F49=$W$25,F49=$W$26),100%,N49)</f>
        <v>0</v>
      </c>
      <c r="X49" s="161">
        <f t="shared" si="2"/>
        <v>0</v>
      </c>
      <c r="Y49" s="161">
        <f t="shared" si="3"/>
        <v>0</v>
      </c>
      <c r="Z49" s="135">
        <f>IF(AND(X49&gt;=$AA$13,X49&lt;=$AB$13),$L$13,IF(AND(X49&gt;=$AA$15,X49&lt;=$AB$15),$L$15,IF(AND(X49&gt;=$AA$17,X49&lt;=$AB$17),$L$17,0)))</f>
        <v>0</v>
      </c>
      <c r="AA49" s="135">
        <f>IF(V49=$AA$36,U49*W49,0)</f>
        <v>0</v>
      </c>
      <c r="AB49" s="135">
        <f>IF(V49=$AB$36,U49*W49,0)</f>
        <v>0</v>
      </c>
      <c r="AC49" s="135">
        <f>IF(V49=$AC$36,U49*W49,0)</f>
        <v>0</v>
      </c>
      <c r="AD49" s="135">
        <f>IF(V49=$AD$36,U49*W49,0)</f>
        <v>0</v>
      </c>
      <c r="AE49" s="172">
        <f t="shared" si="4"/>
        <v>0</v>
      </c>
    </row>
    <row r="50" spans="1:31" s="1" customFormat="1" ht="9.9" customHeight="1" x14ac:dyDescent="0.25">
      <c r="A50" s="97"/>
      <c r="B50" s="89"/>
      <c r="C50" s="89"/>
      <c r="D50" s="89"/>
      <c r="E50" s="89"/>
      <c r="F50" s="88"/>
      <c r="G50" s="88"/>
      <c r="H50" s="88"/>
      <c r="I50" s="88"/>
      <c r="J50" s="88"/>
      <c r="K50" s="89"/>
      <c r="L50" s="88"/>
      <c r="M50" s="88"/>
      <c r="N50" s="88"/>
      <c r="O50" s="95"/>
      <c r="P50" s="95"/>
      <c r="Q50" s="89"/>
      <c r="R50" s="89"/>
      <c r="S50" s="107"/>
      <c r="T50" s="2"/>
      <c r="U50" s="171"/>
      <c r="V50" s="166"/>
      <c r="W50" s="167"/>
      <c r="X50" s="161"/>
      <c r="Y50" s="161"/>
      <c r="Z50" s="135"/>
      <c r="AA50" s="135"/>
      <c r="AB50" s="135"/>
      <c r="AC50" s="135"/>
      <c r="AD50" s="135"/>
      <c r="AE50" s="172"/>
    </row>
    <row r="51" spans="1:31" s="1" customFormat="1" ht="20.100000000000001" customHeight="1" x14ac:dyDescent="0.25">
      <c r="A51" s="97"/>
      <c r="B51" s="89"/>
      <c r="C51" s="89"/>
      <c r="D51" s="89"/>
      <c r="E51" s="89"/>
      <c r="F51" s="216"/>
      <c r="G51" s="217"/>
      <c r="H51" s="218"/>
      <c r="I51" s="88"/>
      <c r="J51" s="158"/>
      <c r="K51" s="89"/>
      <c r="L51" s="153"/>
      <c r="M51" s="88"/>
      <c r="N51" s="121"/>
      <c r="O51" s="95"/>
      <c r="P51" s="95"/>
      <c r="Q51" s="89"/>
      <c r="R51" s="89"/>
      <c r="S51" s="107"/>
      <c r="T51" s="2"/>
      <c r="U51" s="171">
        <f t="shared" si="0"/>
        <v>0</v>
      </c>
      <c r="V51" s="166">
        <f t="shared" si="1"/>
        <v>0</v>
      </c>
      <c r="W51" s="167">
        <f>IF(OR(F51=$W$25,F51=$W$26),100%,N51)</f>
        <v>0</v>
      </c>
      <c r="X51" s="161">
        <f t="shared" si="2"/>
        <v>0</v>
      </c>
      <c r="Y51" s="161">
        <f t="shared" si="3"/>
        <v>0</v>
      </c>
      <c r="Z51" s="135">
        <f>IF(AND(X51&gt;=$AA$13,X51&lt;=$AB$13),$L$13,IF(AND(X51&gt;=$AA$15,X51&lt;=$AB$15),$L$15,IF(AND(X51&gt;=$AA$17,X51&lt;=$AB$17),$L$17,0)))</f>
        <v>0</v>
      </c>
      <c r="AA51" s="135">
        <f>IF(V51=$AA$36,U51*W51,0)</f>
        <v>0</v>
      </c>
      <c r="AB51" s="135">
        <f>IF(V51=$AB$36,U51*W51,0)</f>
        <v>0</v>
      </c>
      <c r="AC51" s="135">
        <f>IF(V51=$AC$36,U51*W51,0)</f>
        <v>0</v>
      </c>
      <c r="AD51" s="135">
        <f>IF(V51=$AD$36,U51*W51,0)</f>
        <v>0</v>
      </c>
      <c r="AE51" s="172">
        <f t="shared" si="4"/>
        <v>0</v>
      </c>
    </row>
    <row r="52" spans="1:31" s="1" customFormat="1" ht="9.9" customHeight="1" x14ac:dyDescent="0.25">
      <c r="A52" s="97"/>
      <c r="B52" s="89"/>
      <c r="C52" s="89"/>
      <c r="D52" s="89"/>
      <c r="E52" s="89"/>
      <c r="F52" s="88"/>
      <c r="G52" s="88"/>
      <c r="H52" s="88"/>
      <c r="I52" s="89"/>
      <c r="J52" s="89"/>
      <c r="K52" s="89"/>
      <c r="L52" s="89"/>
      <c r="M52" s="90"/>
      <c r="N52" s="89"/>
      <c r="O52" s="95"/>
      <c r="P52" s="95"/>
      <c r="Q52" s="89"/>
      <c r="R52" s="89"/>
      <c r="S52" s="107"/>
      <c r="T52" s="2"/>
      <c r="U52" s="171"/>
      <c r="V52" s="166"/>
      <c r="W52" s="167"/>
      <c r="X52" s="161"/>
      <c r="Y52" s="161"/>
      <c r="Z52" s="135"/>
      <c r="AA52" s="135"/>
      <c r="AB52" s="135"/>
      <c r="AC52" s="135"/>
      <c r="AD52" s="135"/>
      <c r="AE52" s="172"/>
    </row>
    <row r="53" spans="1:31" s="1" customFormat="1" ht="20.100000000000001" customHeight="1" x14ac:dyDescent="0.25">
      <c r="A53" s="97"/>
      <c r="B53" s="89"/>
      <c r="C53" s="89"/>
      <c r="D53" s="89"/>
      <c r="E53" s="89"/>
      <c r="F53" s="216"/>
      <c r="G53" s="217"/>
      <c r="H53" s="218"/>
      <c r="I53" s="88"/>
      <c r="J53" s="158"/>
      <c r="K53" s="89"/>
      <c r="L53" s="153"/>
      <c r="M53" s="88"/>
      <c r="N53" s="121"/>
      <c r="O53" s="95"/>
      <c r="P53" s="95"/>
      <c r="Q53" s="89"/>
      <c r="R53" s="89"/>
      <c r="S53" s="107"/>
      <c r="T53" s="2"/>
      <c r="U53" s="171">
        <f t="shared" si="0"/>
        <v>0</v>
      </c>
      <c r="V53" s="166">
        <f t="shared" si="1"/>
        <v>0</v>
      </c>
      <c r="W53" s="167">
        <f>IF(OR(F53=$W$25,F53=$W$26),100%,N53)</f>
        <v>0</v>
      </c>
      <c r="X53" s="161">
        <f t="shared" si="2"/>
        <v>0</v>
      </c>
      <c r="Y53" s="161">
        <f t="shared" si="3"/>
        <v>0</v>
      </c>
      <c r="Z53" s="135">
        <f>IF(AND(X53&gt;=$AA$13,X53&lt;=$AB$13),$L$13,IF(AND(X53&gt;=$AA$15,X53&lt;=$AB$15),$L$15,IF(AND(X53&gt;=$AA$17,X53&lt;=$AB$17),$L$17,0)))</f>
        <v>0</v>
      </c>
      <c r="AA53" s="135">
        <f>IF(V53=$AA$36,U53*W53,0)</f>
        <v>0</v>
      </c>
      <c r="AB53" s="135">
        <f>IF(V53=$AB$36,U53*W53,0)</f>
        <v>0</v>
      </c>
      <c r="AC53" s="135">
        <f>IF(V53=$AC$36,U53*W53,0)</f>
        <v>0</v>
      </c>
      <c r="AD53" s="135">
        <f>IF(V53=$AD$36,U53*W53,0)</f>
        <v>0</v>
      </c>
      <c r="AE53" s="172">
        <f t="shared" si="4"/>
        <v>0</v>
      </c>
    </row>
    <row r="54" spans="1:31" s="1" customFormat="1" ht="9.9" customHeight="1" x14ac:dyDescent="0.25">
      <c r="A54" s="97"/>
      <c r="B54" s="89"/>
      <c r="C54" s="89"/>
      <c r="D54" s="89"/>
      <c r="E54" s="89"/>
      <c r="F54" s="88"/>
      <c r="G54" s="88"/>
      <c r="H54" s="88"/>
      <c r="I54" s="88"/>
      <c r="J54" s="89"/>
      <c r="K54" s="89"/>
      <c r="L54" s="89"/>
      <c r="M54" s="88"/>
      <c r="N54" s="89"/>
      <c r="O54" s="95"/>
      <c r="P54" s="95"/>
      <c r="Q54" s="89"/>
      <c r="R54" s="89"/>
      <c r="S54" s="107"/>
      <c r="T54" s="2"/>
      <c r="U54" s="171"/>
      <c r="V54" s="166"/>
      <c r="W54" s="167"/>
      <c r="X54" s="161"/>
      <c r="Y54" s="161"/>
      <c r="Z54" s="135"/>
      <c r="AA54" s="135"/>
      <c r="AB54" s="135"/>
      <c r="AC54" s="135"/>
      <c r="AD54" s="135"/>
      <c r="AE54" s="172"/>
    </row>
    <row r="55" spans="1:31" s="1" customFormat="1" ht="20.100000000000001" customHeight="1" x14ac:dyDescent="0.25">
      <c r="A55" s="97"/>
      <c r="B55" s="89"/>
      <c r="C55" s="89"/>
      <c r="D55" s="89"/>
      <c r="E55" s="89"/>
      <c r="F55" s="216"/>
      <c r="G55" s="217"/>
      <c r="H55" s="218"/>
      <c r="I55" s="88"/>
      <c r="J55" s="158"/>
      <c r="K55" s="89"/>
      <c r="L55" s="153"/>
      <c r="M55" s="88"/>
      <c r="N55" s="121"/>
      <c r="O55" s="95"/>
      <c r="P55" s="95"/>
      <c r="Q55" s="89"/>
      <c r="R55" s="89"/>
      <c r="S55" s="107"/>
      <c r="T55" s="2"/>
      <c r="U55" s="171">
        <f t="shared" si="0"/>
        <v>0</v>
      </c>
      <c r="V55" s="166">
        <f t="shared" si="1"/>
        <v>0</v>
      </c>
      <c r="W55" s="167">
        <f>IF(OR(F55=$W$25,F55=$W$26),100%,N55)</f>
        <v>0</v>
      </c>
      <c r="X55" s="161">
        <f t="shared" si="2"/>
        <v>0</v>
      </c>
      <c r="Y55" s="161">
        <f t="shared" si="3"/>
        <v>0</v>
      </c>
      <c r="Z55" s="135">
        <f>IF(AND(X55&gt;=$AA$13,X55&lt;=$AB$13),$L$13,IF(AND(X55&gt;=$AA$15,X55&lt;=$AB$15),$L$15,IF(AND(X55&gt;=$AA$17,X55&lt;=$AB$17),$L$17,0)))</f>
        <v>0</v>
      </c>
      <c r="AA55" s="135">
        <f>IF(V55=$AA$36,U55*W55,0)</f>
        <v>0</v>
      </c>
      <c r="AB55" s="135">
        <f>IF(V55=$AB$36,U55*W55,0)</f>
        <v>0</v>
      </c>
      <c r="AC55" s="135">
        <f>IF(V55=$AC$36,U55*W55,0)</f>
        <v>0</v>
      </c>
      <c r="AD55" s="135">
        <f>IF(V55=$AD$36,U55*W55,0)</f>
        <v>0</v>
      </c>
      <c r="AE55" s="172">
        <f t="shared" si="4"/>
        <v>0</v>
      </c>
    </row>
    <row r="56" spans="1:31" s="1" customFormat="1" ht="9.9" customHeight="1" thickBot="1" x14ac:dyDescent="0.3">
      <c r="A56" s="97"/>
      <c r="B56" s="89"/>
      <c r="C56" s="89"/>
      <c r="D56" s="89"/>
      <c r="E56" s="89"/>
      <c r="F56" s="88"/>
      <c r="G56" s="88"/>
      <c r="H56" s="88"/>
      <c r="I56" s="88"/>
      <c r="J56" s="88"/>
      <c r="K56" s="89"/>
      <c r="L56" s="88"/>
      <c r="M56" s="88"/>
      <c r="N56" s="88"/>
      <c r="O56" s="95"/>
      <c r="P56" s="95"/>
      <c r="Q56" s="89"/>
      <c r="R56" s="89"/>
      <c r="S56" s="107"/>
      <c r="T56" s="2"/>
      <c r="U56" s="171">
        <f t="shared" si="0"/>
        <v>0</v>
      </c>
      <c r="V56" s="135"/>
      <c r="W56" s="135"/>
      <c r="X56" s="135"/>
      <c r="Y56" s="135"/>
      <c r="Z56" s="135"/>
      <c r="AA56" s="135"/>
      <c r="AB56" s="135"/>
      <c r="AC56" s="135"/>
      <c r="AD56" s="135"/>
      <c r="AE56" s="173"/>
    </row>
    <row r="57" spans="1:31" s="1" customFormat="1" ht="20.100000000000001" customHeight="1" thickTop="1" thickBot="1" x14ac:dyDescent="0.3">
      <c r="A57" s="97"/>
      <c r="B57" s="89"/>
      <c r="C57" s="89" t="s">
        <v>73</v>
      </c>
      <c r="D57" s="89"/>
      <c r="E57" s="89"/>
      <c r="F57" s="88"/>
      <c r="G57" s="89"/>
      <c r="H57" s="89"/>
      <c r="I57" s="88"/>
      <c r="J57" s="88"/>
      <c r="K57" s="196"/>
      <c r="L57" s="88"/>
      <c r="M57" s="88"/>
      <c r="N57" s="88"/>
      <c r="O57" s="88"/>
      <c r="P57" s="95"/>
      <c r="Q57" s="89"/>
      <c r="R57" s="89"/>
      <c r="S57" s="107"/>
      <c r="T57" s="2"/>
      <c r="U57" s="174"/>
      <c r="V57" s="174"/>
      <c r="W57" s="174"/>
      <c r="X57" s="174"/>
      <c r="Y57" s="175"/>
      <c r="Z57" s="176" t="s">
        <v>61</v>
      </c>
      <c r="AA57" s="176">
        <f>SUM(AA37:AA55)</f>
        <v>0</v>
      </c>
      <c r="AB57" s="176">
        <f>SUM(AB37:AB55)</f>
        <v>0</v>
      </c>
      <c r="AC57" s="176">
        <f>SUM(AC37:AC55)</f>
        <v>0</v>
      </c>
      <c r="AD57" s="176">
        <f>SUM(AD37:AD55)</f>
        <v>0</v>
      </c>
      <c r="AE57" s="177">
        <f>SUM(AE37:AE55)</f>
        <v>0</v>
      </c>
    </row>
    <row r="58" spans="1:31" s="1" customFormat="1" ht="9.9" customHeight="1" thickTop="1" x14ac:dyDescent="0.25">
      <c r="A58" s="97"/>
      <c r="B58" s="89"/>
      <c r="C58" s="89"/>
      <c r="D58" s="89"/>
      <c r="E58" s="89"/>
      <c r="F58" s="101"/>
      <c r="G58" s="101"/>
      <c r="H58" s="101"/>
      <c r="I58" s="88"/>
      <c r="J58" s="88"/>
      <c r="K58" s="95"/>
      <c r="L58" s="89"/>
      <c r="M58" s="88"/>
      <c r="N58" s="89"/>
      <c r="O58" s="91"/>
      <c r="P58" s="95"/>
      <c r="Q58" s="89"/>
      <c r="R58" s="89"/>
      <c r="S58" s="107"/>
      <c r="T58" s="2"/>
      <c r="U58" s="15"/>
    </row>
    <row r="59" spans="1:31" s="1" customFormat="1" ht="20.100000000000001" customHeight="1" x14ac:dyDescent="0.25">
      <c r="A59" s="97"/>
      <c r="B59" s="90"/>
      <c r="C59" s="90"/>
      <c r="D59" s="90"/>
      <c r="E59" s="90"/>
      <c r="F59" s="243" t="str">
        <f>IF(K57="OUI",V63,"")</f>
        <v/>
      </c>
      <c r="G59" s="243"/>
      <c r="H59" s="243"/>
      <c r="I59" s="243"/>
      <c r="J59" s="243"/>
      <c r="K59" s="243"/>
      <c r="L59" s="134"/>
      <c r="M59" s="88"/>
      <c r="N59" s="89"/>
      <c r="O59" s="95"/>
      <c r="P59" s="95"/>
      <c r="Q59" s="89"/>
      <c r="R59" s="89"/>
      <c r="S59" s="107"/>
      <c r="T59" s="2"/>
      <c r="U59" s="15"/>
    </row>
    <row r="60" spans="1:31" s="1" customFormat="1" ht="20.100000000000001" customHeight="1" thickBot="1" x14ac:dyDescent="0.3">
      <c r="A60" s="97"/>
      <c r="B60" s="89"/>
      <c r="C60" s="89"/>
      <c r="D60" s="89"/>
      <c r="E60" s="89"/>
      <c r="F60" s="88"/>
      <c r="G60" s="88"/>
      <c r="H60" s="88"/>
      <c r="I60" s="88"/>
      <c r="J60" s="88"/>
      <c r="K60" s="88"/>
      <c r="L60" s="88"/>
      <c r="M60" s="89"/>
      <c r="N60" s="89"/>
      <c r="O60" s="90"/>
      <c r="P60" s="89"/>
      <c r="Q60" s="89"/>
      <c r="R60" s="89"/>
      <c r="S60" s="107"/>
      <c r="T60" s="2"/>
      <c r="U60" s="15"/>
    </row>
    <row r="61" spans="1:31" s="1" customFormat="1" ht="21.75" customHeight="1" thickTop="1" x14ac:dyDescent="0.25">
      <c r="A61" s="102"/>
      <c r="B61" s="103"/>
      <c r="C61" s="103"/>
      <c r="D61" s="103"/>
      <c r="E61" s="103"/>
      <c r="F61" s="93"/>
      <c r="G61" s="93"/>
      <c r="H61" s="93"/>
      <c r="I61" s="93"/>
      <c r="J61" s="94"/>
      <c r="K61" s="94"/>
      <c r="L61" s="94"/>
      <c r="M61" s="94"/>
      <c r="N61" s="94"/>
      <c r="O61" s="94"/>
      <c r="P61" s="94"/>
      <c r="Q61" s="94"/>
      <c r="R61" s="94"/>
      <c r="S61" s="208"/>
      <c r="T61" s="2"/>
      <c r="U61" s="15"/>
      <c r="V61" s="197"/>
      <c r="W61" s="198"/>
      <c r="X61" s="198" t="s">
        <v>46</v>
      </c>
      <c r="Y61" s="198"/>
      <c r="Z61" s="198" t="s">
        <v>65</v>
      </c>
      <c r="AA61" s="170" t="s">
        <v>67</v>
      </c>
    </row>
    <row r="62" spans="1:31" ht="27.7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26"/>
      <c r="M62" s="26"/>
      <c r="N62" s="26"/>
      <c r="O62" s="26"/>
      <c r="P62" s="26"/>
      <c r="Q62" s="26"/>
      <c r="R62" s="26"/>
      <c r="S62" s="9"/>
      <c r="V62" s="199"/>
      <c r="W62" s="200"/>
      <c r="X62" s="201">
        <v>40179</v>
      </c>
      <c r="Y62" s="202"/>
      <c r="Z62" s="200"/>
      <c r="AA62" s="203" t="s">
        <v>66</v>
      </c>
    </row>
    <row r="63" spans="1:31" ht="27.75" customHeight="1" x14ac:dyDescent="0.25">
      <c r="A63" s="9"/>
      <c r="B63" s="9"/>
      <c r="C63" s="9"/>
      <c r="D63" s="9"/>
      <c r="E63" s="9"/>
      <c r="F63" s="244" t="s">
        <v>77</v>
      </c>
      <c r="G63" s="245"/>
      <c r="H63" s="245"/>
      <c r="I63" s="245"/>
      <c r="J63" s="246"/>
      <c r="K63" s="9"/>
      <c r="L63" s="242" t="s">
        <v>3</v>
      </c>
      <c r="M63" s="242"/>
      <c r="N63" s="242"/>
      <c r="O63" s="9"/>
      <c r="P63" s="242" t="s">
        <v>7</v>
      </c>
      <c r="Q63" s="242"/>
      <c r="R63" s="242"/>
      <c r="S63" s="9"/>
      <c r="V63" s="232" t="s">
        <v>38</v>
      </c>
      <c r="W63" s="233"/>
      <c r="X63" s="233"/>
      <c r="Y63" s="233"/>
      <c r="Z63" s="233"/>
      <c r="AA63" s="234"/>
    </row>
    <row r="64" spans="1:31" ht="29.25" customHeight="1" thickBot="1" x14ac:dyDescent="0.35">
      <c r="A64" s="11"/>
      <c r="B64" s="11"/>
      <c r="C64" s="11"/>
      <c r="D64" s="11"/>
      <c r="E64" s="11"/>
      <c r="F64" s="247"/>
      <c r="G64" s="248"/>
      <c r="H64" s="248"/>
      <c r="I64" s="248"/>
      <c r="J64" s="249"/>
      <c r="K64" s="11"/>
      <c r="L64" s="223">
        <f>IF(F7="",F7,F7)</f>
        <v>0</v>
      </c>
      <c r="M64" s="224"/>
      <c r="N64" s="225"/>
      <c r="O64" s="11"/>
      <c r="P64" s="226">
        <f>F9</f>
        <v>0</v>
      </c>
      <c r="Q64" s="227"/>
      <c r="R64" s="228"/>
      <c r="S64" s="11"/>
      <c r="U64" s="1"/>
      <c r="V64" s="204"/>
      <c r="W64" s="205"/>
      <c r="X64" s="206">
        <v>40179</v>
      </c>
      <c r="Y64" s="206">
        <v>37257</v>
      </c>
      <c r="Z64" s="205"/>
      <c r="AA64" s="207"/>
    </row>
    <row r="65" spans="1:25" ht="27.75" customHeight="1" thickTop="1" x14ac:dyDescent="0.25">
      <c r="A65" s="11"/>
      <c r="B65" s="11"/>
      <c r="C65" s="11"/>
      <c r="D65" s="11"/>
      <c r="E65" s="11"/>
      <c r="F65" s="5"/>
      <c r="G65" s="5"/>
      <c r="H65" s="5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U65" s="1"/>
      <c r="V65" s="1"/>
      <c r="W65" s="1"/>
      <c r="X65" s="133"/>
      <c r="Y65" s="133"/>
    </row>
    <row r="66" spans="1:25" ht="27.75" customHeight="1" x14ac:dyDescent="0.25">
      <c r="A66" s="11"/>
      <c r="B66" s="11"/>
      <c r="C66" s="11"/>
      <c r="D66" s="11"/>
      <c r="E66" s="11"/>
      <c r="F66" s="222" t="s">
        <v>42</v>
      </c>
      <c r="G66" s="222"/>
      <c r="H66" s="222"/>
      <c r="I66" s="222"/>
      <c r="J66" s="222"/>
      <c r="L66" s="5" t="s">
        <v>39</v>
      </c>
      <c r="M66" s="5"/>
      <c r="N66" s="5" t="s">
        <v>40</v>
      </c>
      <c r="O66" s="5"/>
      <c r="P66" s="5" t="s">
        <v>30</v>
      </c>
      <c r="Q66" s="5"/>
      <c r="R66" s="6" t="s">
        <v>41</v>
      </c>
      <c r="S66" s="6"/>
      <c r="U66" s="1"/>
      <c r="V66" s="1"/>
      <c r="W66" s="1"/>
      <c r="X66" s="1"/>
      <c r="Y66" s="1"/>
    </row>
    <row r="67" spans="1:25" ht="27.75" customHeight="1" x14ac:dyDescent="0.25">
      <c r="A67" s="11"/>
      <c r="B67" s="11"/>
      <c r="C67" s="11"/>
      <c r="D67" s="11"/>
      <c r="E67" s="11"/>
      <c r="F67" s="210">
        <f>AA19</f>
        <v>0</v>
      </c>
      <c r="G67" s="211"/>
      <c r="H67" s="211"/>
      <c r="I67" s="123" t="s">
        <v>25</v>
      </c>
      <c r="J67" s="96">
        <f>AB19</f>
        <v>0</v>
      </c>
      <c r="L67" s="16">
        <f>F13</f>
        <v>0</v>
      </c>
      <c r="M67" s="7"/>
      <c r="N67" s="16">
        <f>J13</f>
        <v>0</v>
      </c>
      <c r="O67" s="7"/>
      <c r="P67" s="130">
        <f>L13</f>
        <v>0</v>
      </c>
      <c r="Q67" s="6"/>
      <c r="R67" s="25">
        <f>N13</f>
        <v>0</v>
      </c>
      <c r="S67" s="6"/>
      <c r="U67" s="1"/>
      <c r="V67" s="1"/>
      <c r="W67" s="179" t="s">
        <v>12</v>
      </c>
      <c r="X67" s="1"/>
      <c r="Y67" s="1"/>
    </row>
    <row r="68" spans="1:25" ht="5.25" customHeight="1" x14ac:dyDescent="0.25">
      <c r="A68" s="11"/>
      <c r="B68" s="11"/>
      <c r="C68" s="11"/>
      <c r="D68" s="11"/>
      <c r="E68" s="11"/>
      <c r="F68" s="144"/>
      <c r="G68" s="144"/>
      <c r="H68" s="144"/>
      <c r="I68" s="145"/>
      <c r="J68" s="144"/>
      <c r="L68" s="146"/>
      <c r="M68" s="7"/>
      <c r="N68" s="146"/>
      <c r="O68" s="7"/>
      <c r="P68" s="27"/>
      <c r="Q68" s="6"/>
      <c r="R68" s="147"/>
      <c r="S68" s="6"/>
      <c r="U68" s="1"/>
      <c r="V68" s="78"/>
      <c r="W68" s="179"/>
      <c r="X68" s="1"/>
      <c r="Y68" s="1"/>
    </row>
    <row r="69" spans="1:25" ht="27.75" customHeight="1" thickBot="1" x14ac:dyDescent="0.3">
      <c r="A69" s="11"/>
      <c r="B69" s="11"/>
      <c r="C69" s="11"/>
      <c r="D69" s="11"/>
      <c r="E69" s="11"/>
      <c r="F69" s="212" t="s">
        <v>75</v>
      </c>
      <c r="G69" s="212"/>
      <c r="H69" s="212"/>
      <c r="I69" s="145"/>
      <c r="J69" s="5" t="s">
        <v>74</v>
      </c>
      <c r="L69" s="16">
        <f>F15</f>
        <v>0</v>
      </c>
      <c r="M69" s="7"/>
      <c r="N69" s="16">
        <f>J15</f>
        <v>0</v>
      </c>
      <c r="O69" s="7"/>
      <c r="P69" s="130">
        <f>L15</f>
        <v>0</v>
      </c>
      <c r="Q69" s="6"/>
      <c r="R69" s="25">
        <f>N15</f>
        <v>0</v>
      </c>
      <c r="S69" s="6"/>
      <c r="U69" s="1"/>
      <c r="V69" s="78"/>
      <c r="W69" s="180"/>
      <c r="X69" s="1"/>
      <c r="Y69" s="1"/>
    </row>
    <row r="70" spans="1:25" ht="5.25" customHeight="1" thickTop="1" x14ac:dyDescent="0.25">
      <c r="A70" s="11"/>
      <c r="B70" s="11"/>
      <c r="C70" s="11"/>
      <c r="D70" s="11"/>
      <c r="E70" s="11"/>
      <c r="I70" s="145"/>
      <c r="M70" s="7"/>
      <c r="N70" s="146"/>
      <c r="O70" s="7"/>
      <c r="P70" s="27"/>
      <c r="Q70" s="6"/>
      <c r="R70" s="147"/>
      <c r="S70" s="6"/>
      <c r="U70" s="1"/>
      <c r="V70" s="1"/>
      <c r="W70" s="1"/>
      <c r="X70" s="1"/>
      <c r="Y70" s="1"/>
    </row>
    <row r="71" spans="1:25" ht="27.75" customHeight="1" x14ac:dyDescent="0.25">
      <c r="A71" s="11"/>
      <c r="B71" s="11"/>
      <c r="C71" s="11"/>
      <c r="D71" s="11"/>
      <c r="E71" s="11"/>
      <c r="F71" s="219">
        <f>IF(AA19="","",U18)</f>
        <v>0</v>
      </c>
      <c r="G71" s="220"/>
      <c r="H71" s="221"/>
      <c r="I71" s="11"/>
      <c r="J71" s="150">
        <f>ROUND(F71*12/365/5,2)*5</f>
        <v>0</v>
      </c>
      <c r="K71" s="11"/>
      <c r="L71" s="16">
        <f>F17</f>
        <v>0</v>
      </c>
      <c r="M71" s="11"/>
      <c r="N71" s="16">
        <f>J17</f>
        <v>0</v>
      </c>
      <c r="O71" s="11"/>
      <c r="P71" s="130">
        <f>L17</f>
        <v>0</v>
      </c>
      <c r="Q71" s="11"/>
      <c r="R71" s="25">
        <f>N17</f>
        <v>0</v>
      </c>
      <c r="S71" s="6"/>
      <c r="U71" s="1"/>
      <c r="X71" s="11"/>
      <c r="Y71" s="11"/>
    </row>
    <row r="72" spans="1:25" ht="34.5" customHeight="1" x14ac:dyDescent="0.25">
      <c r="A72" s="11"/>
      <c r="B72" s="11"/>
      <c r="C72" s="11"/>
      <c r="D72" s="11"/>
      <c r="E72" s="11"/>
      <c r="F72" s="215" t="s">
        <v>29</v>
      </c>
      <c r="G72" s="215"/>
      <c r="H72" s="215"/>
      <c r="I72" s="6"/>
      <c r="J72" s="148" t="s">
        <v>43</v>
      </c>
      <c r="K72" s="11"/>
      <c r="L72" s="149" t="s">
        <v>45</v>
      </c>
      <c r="N72" s="149" t="s">
        <v>26</v>
      </c>
      <c r="P72" s="149" t="s">
        <v>44</v>
      </c>
      <c r="Q72" s="6"/>
      <c r="R72" s="213">
        <f>P13</f>
        <v>0</v>
      </c>
      <c r="S72" s="6"/>
      <c r="U72" s="1"/>
      <c r="X72" s="11"/>
      <c r="Y72" s="11"/>
    </row>
    <row r="73" spans="1:25" ht="28.5" customHeight="1" x14ac:dyDescent="0.25">
      <c r="A73" s="11"/>
      <c r="B73" s="11"/>
      <c r="C73" s="11"/>
      <c r="D73" s="11"/>
      <c r="E73" s="11"/>
      <c r="F73" s="253" t="str">
        <f>IF(U30=TRUE,"Indemnisé mensuellement","6 jours")</f>
        <v>6 jours</v>
      </c>
      <c r="G73" s="254"/>
      <c r="H73" s="255"/>
      <c r="I73" s="6"/>
      <c r="J73" s="17">
        <f>SUM(AA57,AC57)</f>
        <v>0</v>
      </c>
      <c r="K73" s="11"/>
      <c r="L73" s="17">
        <f>AB57</f>
        <v>0</v>
      </c>
      <c r="N73" s="17">
        <f>AD57</f>
        <v>0</v>
      </c>
      <c r="P73" s="157">
        <f>SUM(AE13:AE17)</f>
        <v>0</v>
      </c>
      <c r="Q73" s="8"/>
      <c r="R73" s="214"/>
      <c r="S73" s="6"/>
      <c r="U73" s="1"/>
      <c r="V73" s="1"/>
      <c r="W73" s="1"/>
      <c r="X73" s="1"/>
      <c r="Y73" s="1"/>
    </row>
    <row r="74" spans="1:25" ht="27.7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25" ht="27.75" customHeight="1" x14ac:dyDescent="0.25">
      <c r="A75" s="9"/>
      <c r="B75" s="9"/>
      <c r="C75" s="9"/>
      <c r="D75" s="9"/>
      <c r="E75" s="9"/>
      <c r="F75" s="2"/>
      <c r="G75" s="2"/>
      <c r="H75" s="2"/>
      <c r="I75" s="2"/>
      <c r="J75" s="41" t="s">
        <v>9</v>
      </c>
      <c r="K75" s="42"/>
      <c r="L75" s="41" t="s">
        <v>10</v>
      </c>
      <c r="M75" s="42"/>
      <c r="N75" s="41" t="s">
        <v>0</v>
      </c>
      <c r="O75" s="13"/>
      <c r="P75" s="13"/>
      <c r="Q75" s="42"/>
      <c r="R75" s="41" t="s">
        <v>2</v>
      </c>
      <c r="S75" s="9"/>
      <c r="W75" s="79"/>
      <c r="X75" s="79"/>
      <c r="Y75" s="79"/>
    </row>
    <row r="76" spans="1:25" ht="27.7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12"/>
      <c r="K76" s="12"/>
      <c r="L76" s="12"/>
      <c r="M76" s="12"/>
      <c r="N76" s="12"/>
      <c r="O76" s="13"/>
      <c r="P76" s="13"/>
      <c r="Q76" s="12"/>
      <c r="R76" s="12"/>
      <c r="S76" s="9"/>
      <c r="U76" s="80"/>
      <c r="V76" s="9"/>
      <c r="W76" s="3"/>
      <c r="X76" s="3"/>
      <c r="Y76" s="3"/>
    </row>
    <row r="77" spans="1:25" ht="27.75" customHeight="1" x14ac:dyDescent="0.3">
      <c r="A77" s="9"/>
      <c r="B77" s="9"/>
      <c r="C77" s="9"/>
      <c r="D77" s="9"/>
      <c r="E77" s="9"/>
      <c r="F77" s="258" t="s">
        <v>1</v>
      </c>
      <c r="G77" s="259"/>
      <c r="H77" s="259"/>
      <c r="I77" s="259"/>
      <c r="J77" s="43">
        <f>ROUND(((F71-SUM(J73,L73,N73,N79))/7*2)/5,2)*5</f>
        <v>0</v>
      </c>
      <c r="K77" s="44"/>
      <c r="L77" s="43">
        <f>IF(U30=TRUE,"Payé mens.",6*F71/365)</f>
        <v>0</v>
      </c>
      <c r="M77" s="44"/>
      <c r="N77" s="45">
        <f>V18</f>
        <v>0</v>
      </c>
      <c r="O77" s="9"/>
      <c r="P77" s="46" t="s">
        <v>16</v>
      </c>
      <c r="Q77" s="47"/>
      <c r="R77" s="45">
        <f>AF20</f>
        <v>0</v>
      </c>
      <c r="S77" s="63"/>
      <c r="U77" s="64"/>
      <c r="V77" s="9"/>
      <c r="W77" s="63"/>
      <c r="X77" s="63"/>
      <c r="Y77" s="63"/>
    </row>
    <row r="78" spans="1:25" ht="27.75" customHeight="1" x14ac:dyDescent="0.3">
      <c r="A78" s="9"/>
      <c r="B78" s="9"/>
      <c r="C78" s="9"/>
      <c r="D78" s="9"/>
      <c r="E78" s="9"/>
      <c r="F78" s="64"/>
      <c r="G78" s="64"/>
      <c r="H78" s="64"/>
      <c r="I78" s="64"/>
      <c r="J78" s="18"/>
      <c r="K78" s="18"/>
      <c r="L78" s="18"/>
      <c r="M78" s="18"/>
      <c r="N78" s="18"/>
      <c r="O78" s="9"/>
      <c r="P78" s="14"/>
      <c r="Q78" s="3"/>
      <c r="R78" s="19"/>
      <c r="S78" s="3"/>
      <c r="U78" s="80"/>
      <c r="V78" s="9"/>
      <c r="W78" s="3"/>
      <c r="X78" s="3"/>
      <c r="Y78" s="3"/>
    </row>
    <row r="79" spans="1:25" ht="27.75" customHeight="1" x14ac:dyDescent="0.3">
      <c r="A79" s="9"/>
      <c r="B79" s="9"/>
      <c r="C79" s="9"/>
      <c r="D79" s="9"/>
      <c r="E79" s="9"/>
      <c r="F79" s="258" t="s">
        <v>4</v>
      </c>
      <c r="G79" s="259"/>
      <c r="H79" s="259"/>
      <c r="I79" s="259"/>
      <c r="J79" s="43">
        <f>N21</f>
        <v>0</v>
      </c>
      <c r="K79" s="44"/>
      <c r="L79" s="43">
        <f>SUM(AD13,AD15,AD17)</f>
        <v>0</v>
      </c>
      <c r="M79" s="44"/>
      <c r="N79" s="45">
        <f>SUM(AC13,AC15,AC17)</f>
        <v>0</v>
      </c>
      <c r="O79" s="9"/>
      <c r="P79" s="46" t="s">
        <v>6</v>
      </c>
      <c r="Q79" s="47"/>
      <c r="R79" s="45">
        <f>J21</f>
        <v>0</v>
      </c>
      <c r="S79" s="63"/>
      <c r="U79" s="2"/>
      <c r="V79" s="9"/>
      <c r="W79" s="63"/>
      <c r="X79" s="63"/>
      <c r="Y79" s="63"/>
    </row>
    <row r="80" spans="1:25" ht="27.75" customHeight="1" x14ac:dyDescent="0.3">
      <c r="A80" s="9"/>
      <c r="B80" s="9"/>
      <c r="C80" s="9"/>
      <c r="D80" s="9"/>
      <c r="E80" s="9"/>
      <c r="F80" s="65" t="s">
        <v>32</v>
      </c>
      <c r="G80" s="65"/>
      <c r="H80" s="65"/>
      <c r="I80" s="66"/>
      <c r="J80" s="18"/>
      <c r="K80" s="18"/>
      <c r="L80" s="18"/>
      <c r="M80" s="18"/>
      <c r="N80" s="20"/>
      <c r="O80" s="9"/>
      <c r="P80" s="14"/>
      <c r="Q80" s="12"/>
      <c r="R80" s="21"/>
      <c r="S80" s="2"/>
      <c r="U80" s="80"/>
      <c r="V80" s="9"/>
      <c r="W80" s="2"/>
      <c r="X80" s="2"/>
      <c r="Y80" s="2"/>
    </row>
    <row r="81" spans="1:25" ht="27.75" customHeight="1" x14ac:dyDescent="0.3">
      <c r="A81" s="9"/>
      <c r="B81" s="9"/>
      <c r="C81" s="9"/>
      <c r="D81" s="9"/>
      <c r="E81" s="9"/>
      <c r="F81" s="256" t="s">
        <v>5</v>
      </c>
      <c r="G81" s="257"/>
      <c r="H81" s="257"/>
      <c r="I81" s="257"/>
      <c r="J81" s="109"/>
      <c r="K81" s="24"/>
      <c r="L81" s="43">
        <f>L59*0.5</f>
        <v>0</v>
      </c>
      <c r="M81" s="48"/>
      <c r="N81" s="45">
        <f ca="1">L59*W18</f>
        <v>0</v>
      </c>
      <c r="O81" s="9"/>
      <c r="P81" s="31"/>
      <c r="Q81" s="31"/>
      <c r="R81" s="31"/>
      <c r="S81" s="63"/>
      <c r="U81" s="81"/>
      <c r="V81" s="9"/>
      <c r="W81" s="82"/>
      <c r="X81" s="82"/>
      <c r="Y81" s="82"/>
    </row>
    <row r="82" spans="1:25" ht="27.75" customHeight="1" thickBot="1" x14ac:dyDescent="0.35">
      <c r="A82" s="9"/>
      <c r="B82" s="9"/>
      <c r="C82" s="9"/>
      <c r="D82" s="9"/>
      <c r="E82" s="9"/>
      <c r="I82" s="66"/>
      <c r="J82" s="19"/>
      <c r="K82" s="19"/>
      <c r="L82" s="18"/>
      <c r="M82" s="18"/>
      <c r="N82" s="18"/>
      <c r="O82" s="22"/>
      <c r="P82" s="23"/>
      <c r="Q82" s="22"/>
      <c r="R82" s="18"/>
      <c r="S82" s="67"/>
      <c r="U82" s="83"/>
      <c r="V82" s="9"/>
      <c r="W82" s="22"/>
      <c r="X82" s="22"/>
      <c r="Y82" s="22"/>
    </row>
    <row r="83" spans="1:25" ht="24.75" customHeight="1" thickTop="1" thickBot="1" x14ac:dyDescent="0.35">
      <c r="A83" s="9"/>
      <c r="B83" s="9"/>
      <c r="C83" s="9"/>
      <c r="D83" s="9"/>
      <c r="E83" s="9"/>
      <c r="F83" s="251" t="s">
        <v>15</v>
      </c>
      <c r="G83" s="252"/>
      <c r="H83" s="252"/>
      <c r="I83" s="68"/>
      <c r="J83" s="34" t="e">
        <f>ROUND(IF(F13="","",J77-J79)/5,2)*5</f>
        <v>#VALUE!</v>
      </c>
      <c r="K83" s="39"/>
      <c r="L83" s="124">
        <f>ROUND((L77-L79-L81)/5,2)*5</f>
        <v>0</v>
      </c>
      <c r="M83" s="40"/>
      <c r="N83" s="37">
        <f ca="1">ROUND((N77-N79-N81)/5,2)*5</f>
        <v>0</v>
      </c>
      <c r="O83" s="52"/>
      <c r="P83" s="53" t="s">
        <v>8</v>
      </c>
      <c r="Q83" s="54"/>
      <c r="R83" s="37" t="str">
        <f>IF(J13="","",R79-R77)</f>
        <v/>
      </c>
      <c r="S83" s="69"/>
      <c r="U83" s="32"/>
      <c r="V83" s="9"/>
      <c r="W83" s="84"/>
      <c r="X83" s="84"/>
      <c r="Y83" s="84"/>
    </row>
    <row r="84" spans="1:25" ht="20.25" customHeight="1" thickTop="1" thickBot="1" x14ac:dyDescent="0.35">
      <c r="A84" s="9"/>
      <c r="B84" s="9"/>
      <c r="C84" s="9"/>
      <c r="D84" s="9"/>
      <c r="E84" s="9"/>
      <c r="F84" s="159"/>
      <c r="G84" s="159"/>
      <c r="H84" s="159"/>
      <c r="I84" s="28"/>
      <c r="J84" s="27"/>
      <c r="K84" s="29"/>
      <c r="L84" s="27"/>
      <c r="M84" s="30"/>
      <c r="N84" s="27"/>
      <c r="O84" s="52"/>
      <c r="P84" s="55"/>
      <c r="Q84" s="56"/>
      <c r="R84" s="27"/>
      <c r="S84" s="69"/>
      <c r="U84" s="62"/>
      <c r="V84" s="9"/>
      <c r="W84" s="84"/>
      <c r="X84" s="84"/>
      <c r="Y84" s="84"/>
    </row>
    <row r="85" spans="1:25" ht="21.75" hidden="1" customHeight="1" outlineLevel="1" x14ac:dyDescent="0.25">
      <c r="A85" s="9"/>
      <c r="B85" s="9"/>
      <c r="C85" s="9"/>
      <c r="D85" s="9"/>
      <c r="E85" s="9"/>
      <c r="F85" s="159"/>
      <c r="G85" s="159"/>
      <c r="H85" s="159"/>
      <c r="I85" s="28"/>
      <c r="J85" s="125">
        <f>ABS(IF(L83&lt;0,L83,0))</f>
        <v>0</v>
      </c>
      <c r="K85" s="55"/>
      <c r="L85" s="128" t="e">
        <f>ABS(IF(J83&lt;0,J83,0))</f>
        <v>#VALUE!</v>
      </c>
      <c r="M85" s="55"/>
      <c r="N85" s="55"/>
      <c r="O85" s="55"/>
      <c r="P85" s="60"/>
      <c r="Q85" s="55"/>
      <c r="R85" s="71"/>
      <c r="S85" s="69"/>
      <c r="V85" s="9"/>
      <c r="W85" s="84"/>
      <c r="X85" s="84"/>
      <c r="Y85" s="84"/>
    </row>
    <row r="86" spans="1:25" ht="16.5" hidden="1" customHeight="1" outlineLevel="1" x14ac:dyDescent="0.25">
      <c r="A86" s="9"/>
      <c r="B86" s="9"/>
      <c r="C86" s="9"/>
      <c r="D86" s="9"/>
      <c r="E86" s="9"/>
      <c r="F86" s="159"/>
      <c r="G86" s="159"/>
      <c r="H86" s="159"/>
      <c r="I86" s="38"/>
      <c r="J86" s="70" t="e">
        <f>IF(J85&gt;J83,J83,J85)</f>
        <v>#VALUE!</v>
      </c>
      <c r="K86" s="60"/>
      <c r="L86" s="128" t="e">
        <f>IF(L85&gt;L83,L83,0)</f>
        <v>#VALUE!</v>
      </c>
      <c r="M86" s="60"/>
      <c r="N86" s="60"/>
      <c r="O86" s="60"/>
      <c r="P86" s="60"/>
      <c r="Q86" s="60"/>
      <c r="R86" s="71"/>
      <c r="S86" s="72"/>
      <c r="U86" s="27"/>
      <c r="V86" s="33"/>
      <c r="W86" s="2"/>
      <c r="X86" s="33"/>
      <c r="Y86" s="33"/>
    </row>
    <row r="87" spans="1:25" ht="15" hidden="1" customHeight="1" outlineLevel="1" x14ac:dyDescent="0.25">
      <c r="A87" s="9"/>
      <c r="B87" s="9"/>
      <c r="C87" s="9"/>
      <c r="D87" s="9"/>
      <c r="E87" s="9"/>
      <c r="F87" s="160"/>
      <c r="G87" s="160"/>
      <c r="H87" s="160"/>
      <c r="I87" s="9"/>
      <c r="J87" s="52"/>
      <c r="K87" s="52"/>
      <c r="L87" s="129" t="e">
        <f>IF(L85&gt;L83,L83,L85)</f>
        <v>#VALUE!</v>
      </c>
      <c r="M87" s="52"/>
      <c r="N87" s="52"/>
      <c r="O87" s="52"/>
      <c r="P87" s="52"/>
      <c r="Q87" s="52"/>
      <c r="R87" s="127"/>
      <c r="S87" s="72"/>
      <c r="U87" s="27"/>
      <c r="V87" s="33"/>
      <c r="W87" s="2"/>
      <c r="X87" s="33"/>
      <c r="Y87" s="33"/>
    </row>
    <row r="88" spans="1:25" ht="14.25" hidden="1" customHeight="1" outlineLevel="1" x14ac:dyDescent="0.25">
      <c r="A88" s="9"/>
      <c r="B88" s="9"/>
      <c r="C88" s="9"/>
      <c r="D88" s="9"/>
      <c r="E88" s="9"/>
      <c r="F88" s="159"/>
      <c r="G88" s="159"/>
      <c r="H88" s="159"/>
      <c r="I88" s="73"/>
      <c r="J88" s="74"/>
      <c r="K88" s="74"/>
      <c r="L88" s="74"/>
      <c r="M88" s="74"/>
      <c r="N88" s="74"/>
      <c r="O88" s="74"/>
      <c r="P88" s="74"/>
      <c r="Q88" s="74"/>
      <c r="R88" s="126"/>
      <c r="S88" s="73"/>
      <c r="U88" s="27"/>
      <c r="V88" s="33"/>
      <c r="W88" s="2"/>
      <c r="X88" s="33"/>
      <c r="Y88" s="33"/>
    </row>
    <row r="89" spans="1:25" ht="14.25" hidden="1" customHeight="1" outlineLevel="1" thickBot="1" x14ac:dyDescent="0.3">
      <c r="A89" s="9"/>
      <c r="B89" s="9"/>
      <c r="C89" s="9"/>
      <c r="D89" s="9"/>
      <c r="E89" s="9"/>
      <c r="F89" s="159"/>
      <c r="G89" s="159"/>
      <c r="H89" s="159"/>
      <c r="I89" s="73"/>
      <c r="J89" s="51"/>
      <c r="K89" s="60"/>
      <c r="L89" s="51"/>
      <c r="M89" s="60"/>
      <c r="N89" s="51"/>
      <c r="O89" s="60"/>
      <c r="P89" s="74"/>
      <c r="Q89" s="60"/>
      <c r="R89" s="27"/>
      <c r="S89" s="72"/>
      <c r="U89" s="27"/>
      <c r="V89" s="33"/>
      <c r="W89" s="2"/>
      <c r="X89" s="33"/>
      <c r="Y89" s="33"/>
    </row>
    <row r="90" spans="1:25" ht="23.25" customHeight="1" collapsed="1" thickTop="1" thickBot="1" x14ac:dyDescent="0.35">
      <c r="A90" s="9"/>
      <c r="B90" s="9"/>
      <c r="C90" s="9"/>
      <c r="D90" s="9"/>
      <c r="E90" s="9"/>
      <c r="F90" s="251" t="s">
        <v>13</v>
      </c>
      <c r="G90" s="252"/>
      <c r="H90" s="252"/>
      <c r="I90" s="75"/>
      <c r="J90" s="34" t="e">
        <f>IF(J86&gt;0,J86,0)</f>
        <v>#VALUE!</v>
      </c>
      <c r="K90" s="35"/>
      <c r="L90" s="34" t="e">
        <f>IF(L86&lt;0,0,L87)</f>
        <v>#VALUE!</v>
      </c>
      <c r="M90" s="36"/>
      <c r="N90" s="108"/>
      <c r="O90" s="57"/>
      <c r="P90" s="53" t="s">
        <v>8</v>
      </c>
      <c r="Q90" s="58"/>
      <c r="R90" s="37" t="e">
        <f>IF(J90&gt;0,(-J90*(Y19/5)),IF(L90&gt;0,(L90*(Y19/5)),0))</f>
        <v>#VALUE!</v>
      </c>
      <c r="S90" s="72"/>
      <c r="U90" s="85"/>
      <c r="V90" s="33"/>
      <c r="W90" s="2"/>
      <c r="X90" s="33"/>
      <c r="Y90" s="33"/>
    </row>
    <row r="91" spans="1:25" ht="15" customHeight="1" thickTop="1" thickBot="1" x14ac:dyDescent="0.35">
      <c r="A91" s="9"/>
      <c r="B91" s="9"/>
      <c r="C91" s="9"/>
      <c r="D91" s="9"/>
      <c r="E91" s="9"/>
      <c r="F91" s="159"/>
      <c r="G91" s="159"/>
      <c r="H91" s="159"/>
      <c r="I91" s="73"/>
      <c r="J91" s="27"/>
      <c r="K91" s="49"/>
      <c r="L91" s="27"/>
      <c r="M91" s="50"/>
      <c r="N91" s="27"/>
      <c r="O91" s="57"/>
      <c r="P91" s="55"/>
      <c r="Q91" s="59"/>
      <c r="R91" s="27"/>
      <c r="S91" s="72"/>
      <c r="U91" s="85"/>
      <c r="V91" s="33"/>
      <c r="W91" s="2"/>
      <c r="X91" s="33"/>
      <c r="Y91" s="33"/>
    </row>
    <row r="92" spans="1:25" ht="22.5" hidden="1" customHeight="1" outlineLevel="1" x14ac:dyDescent="0.3">
      <c r="A92" s="9"/>
      <c r="B92" s="9"/>
      <c r="C92" s="9"/>
      <c r="D92" s="9"/>
      <c r="E92" s="9"/>
      <c r="F92" s="159"/>
      <c r="G92" s="159"/>
      <c r="H92" s="159"/>
      <c r="I92" s="38"/>
      <c r="J92" s="76"/>
      <c r="K92" s="60"/>
      <c r="L92" s="61"/>
      <c r="M92" s="60"/>
      <c r="N92" s="61"/>
      <c r="O92" s="60"/>
      <c r="P92" s="60"/>
      <c r="Q92" s="60"/>
      <c r="R92" s="60"/>
      <c r="S92" s="72"/>
      <c r="U92" s="85"/>
      <c r="V92" s="33"/>
      <c r="W92" s="2"/>
      <c r="X92" s="33"/>
      <c r="Y92" s="33"/>
    </row>
    <row r="93" spans="1:25" ht="22.5" hidden="1" customHeight="1" outlineLevel="1" thickBot="1" x14ac:dyDescent="0.35">
      <c r="A93" s="9"/>
      <c r="B93" s="9"/>
      <c r="C93" s="9"/>
      <c r="D93" s="9"/>
      <c r="E93" s="9"/>
      <c r="F93" s="159"/>
      <c r="G93" s="159"/>
      <c r="H93" s="159"/>
      <c r="I93" s="38"/>
      <c r="J93" s="77"/>
      <c r="K93" s="60"/>
      <c r="L93" s="61"/>
      <c r="M93" s="60"/>
      <c r="N93" s="61"/>
      <c r="O93" s="60"/>
      <c r="P93" s="60"/>
      <c r="Q93" s="60"/>
      <c r="R93" s="60"/>
      <c r="S93" s="72"/>
      <c r="U93" s="85"/>
      <c r="V93" s="33"/>
      <c r="W93" s="2"/>
      <c r="X93" s="33"/>
      <c r="Y93" s="33"/>
    </row>
    <row r="94" spans="1:25" ht="27.75" customHeight="1" collapsed="1" thickTop="1" thickBot="1" x14ac:dyDescent="0.35">
      <c r="A94" s="9"/>
      <c r="B94" s="9"/>
      <c r="C94" s="9"/>
      <c r="D94" s="9"/>
      <c r="E94" s="9"/>
      <c r="F94" s="251" t="s">
        <v>14</v>
      </c>
      <c r="G94" s="252"/>
      <c r="H94" s="252"/>
      <c r="I94" s="68"/>
      <c r="J94" s="34" t="e">
        <f>IF(L90=0,J83-J90,J83+L90)</f>
        <v>#VALUE!</v>
      </c>
      <c r="K94" s="34"/>
      <c r="L94" s="34" t="e">
        <f>IF(L90=0,L83+J90,L83-L90)</f>
        <v>#VALUE!</v>
      </c>
      <c r="M94" s="40"/>
      <c r="N94" s="37">
        <f ca="1">N83</f>
        <v>0</v>
      </c>
      <c r="O94" s="52"/>
      <c r="P94" s="53" t="s">
        <v>8</v>
      </c>
      <c r="Q94" s="54"/>
      <c r="R94" s="37" t="e">
        <f>R83+R90</f>
        <v>#VALUE!</v>
      </c>
      <c r="S94" s="72"/>
      <c r="U94" s="85"/>
      <c r="V94" s="33"/>
      <c r="W94" s="2"/>
      <c r="X94" s="33"/>
      <c r="Y94" s="33"/>
    </row>
    <row r="95" spans="1:25" ht="27.75" customHeight="1" thickTop="1" x14ac:dyDescent="0.3">
      <c r="A95" s="9"/>
      <c r="B95" s="9"/>
      <c r="C95" s="9"/>
      <c r="D95" s="9"/>
      <c r="E95" s="9"/>
      <c r="F95" s="28"/>
      <c r="G95" s="28"/>
      <c r="H95" s="28"/>
      <c r="I95" s="28"/>
      <c r="J95" s="27"/>
      <c r="K95" s="27"/>
      <c r="L95" s="27"/>
      <c r="M95" s="30"/>
      <c r="N95" s="27"/>
      <c r="O95" s="52"/>
      <c r="P95" s="55"/>
      <c r="Q95" s="56"/>
      <c r="R95" s="27"/>
      <c r="S95" s="72"/>
      <c r="U95" s="85"/>
      <c r="V95" s="33"/>
      <c r="W95" s="2"/>
      <c r="X95" s="33"/>
      <c r="Y95" s="33"/>
    </row>
    <row r="96" spans="1:25" ht="27.75" customHeight="1" x14ac:dyDescent="0.25">
      <c r="A96" s="9"/>
      <c r="B96" s="9"/>
      <c r="C96" s="9"/>
      <c r="D96" s="9"/>
      <c r="E96" s="9"/>
      <c r="F96" s="250" t="s">
        <v>11</v>
      </c>
      <c r="G96" s="250"/>
      <c r="H96" s="250"/>
      <c r="I96" s="250"/>
      <c r="J96" s="250"/>
      <c r="K96" s="250"/>
      <c r="L96" s="250"/>
      <c r="M96" s="9"/>
      <c r="N96" s="250" t="s">
        <v>11</v>
      </c>
      <c r="O96" s="250"/>
      <c r="P96" s="250"/>
      <c r="Q96" s="250"/>
      <c r="R96" s="250"/>
      <c r="S96" s="9"/>
    </row>
    <row r="97" spans="1:19" ht="27.7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27.7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27.7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</sheetData>
  <sheetProtection algorithmName="SHA-512" hashValue="m5GdUViUX8YZ4x69tQCDNkjcDUjJbIuNps7xb2JV0PhbOiLDqdVvxUk9SKHHO+OiH1IpuUxE/qK9GITIcOGaMw==" saltValue="0czKDu4Yp4gH+ms95KlT2g==" spinCount="100000" sheet="1" objects="1" scenarios="1" selectLockedCells="1"/>
  <mergeCells count="39">
    <mergeCell ref="N96:R96"/>
    <mergeCell ref="F96:L96"/>
    <mergeCell ref="F90:H90"/>
    <mergeCell ref="F83:H83"/>
    <mergeCell ref="F73:H73"/>
    <mergeCell ref="F94:H94"/>
    <mergeCell ref="F81:I81"/>
    <mergeCell ref="F79:I79"/>
    <mergeCell ref="F77:I77"/>
    <mergeCell ref="B2:R2"/>
    <mergeCell ref="V63:AA63"/>
    <mergeCell ref="F9:M9"/>
    <mergeCell ref="P13:R16"/>
    <mergeCell ref="F13:H13"/>
    <mergeCell ref="F15:H15"/>
    <mergeCell ref="F7:M7"/>
    <mergeCell ref="P63:R63"/>
    <mergeCell ref="L63:N63"/>
    <mergeCell ref="F17:H17"/>
    <mergeCell ref="F37:H37"/>
    <mergeCell ref="F39:H39"/>
    <mergeCell ref="F41:H41"/>
    <mergeCell ref="F55:H55"/>
    <mergeCell ref="F59:K59"/>
    <mergeCell ref="F63:J64"/>
    <mergeCell ref="F67:H67"/>
    <mergeCell ref="F69:H69"/>
    <mergeCell ref="R72:R73"/>
    <mergeCell ref="F72:H72"/>
    <mergeCell ref="F43:H43"/>
    <mergeCell ref="F45:H45"/>
    <mergeCell ref="F47:H47"/>
    <mergeCell ref="F49:H49"/>
    <mergeCell ref="F51:H51"/>
    <mergeCell ref="F71:H71"/>
    <mergeCell ref="F66:J66"/>
    <mergeCell ref="L64:N64"/>
    <mergeCell ref="P64:R64"/>
    <mergeCell ref="F53:H53"/>
  </mergeCells>
  <phoneticPr fontId="3" type="noConversion"/>
  <conditionalFormatting sqref="N37 N39 N41 N43 N45 N47 N49 N51 N53 N55">
    <cfRule type="expression" dxfId="40" priority="1" stopIfTrue="1">
      <formula>F37=$AD$36</formula>
    </cfRule>
    <cfRule type="expression" dxfId="39" priority="2" stopIfTrue="1">
      <formula>F37=$AC$36</formula>
    </cfRule>
  </conditionalFormatting>
  <conditionalFormatting sqref="N24:N25 J24:J25 O28:O32 L24:L25 F101:T65536 F96:S99 L84 U86:U89 N84 R77 R79 R89 R91 R83:R84 R74 J84 U96:Y65536 AA96:IV65536 Z82:Z94 Z115:Z65536 P72 N72 L72 J72 R68 R70 F72:H72 X66:Y73 L62 R65:R66 F65:H65 Q65:Q70 P65:P66 F69:H69 J69 AA64:AA95 S63:S74 K63:K65 O63:O70 U74:Y74 U67:U73 X64:Y64 I72:I73 J74:P74 J65 I67:I70 V73 V68:V69 M60:N60 P60 N58:O58 L58 G57:H58 F58 B60:E60 AB62:IV95 Z62:AA62 V64:V66 Q72:Q74 N65:N66 J61:R61 L65:L66 M65:M70 N59 X61 D5:E7 Y56:AD61 S13:S50 Q51:T55 Q43:R50 C43:C50 D45:E50 F36:H36 B46:B50 K56 P24:P25 AE24:IV61 B51:E58 T24:T50 AA35:AD55 P43:P45 AD10:AI10 J36:L36 AK10:IV23 AD12:AE23 AJ13:AJ23 O43 B34 C36 AJ10:AJ11 AE11 M34:N36 L20:L22 C5:C8 F25 N29 N31 J29 J31 F29:H29 F31:H31 L31 L29 K32 H21:H22 B19:E19 L19:R19 N10:N11 G10:J12 F11:F12 C10 X56:X59 U4:IV9 F1:R1 G8:J8 G6:H6 Q3:R3 T4:T8 I5:R5 T1:IV3 K13 M13:M14 N14 O18:P18 B9:E9 S1:S9 K10 L10:L11 B13:E16 F14:L14 F16:N16 AA13:AB19 S10:AA12 X13:Z23 AB10:AC11 AB12 T13:U22 V13:V20 C21:C23 P31 O20:R22 Q56:R60 M21 R23:R24 Q25:Q32 M30:M32 N33:Q33 P29 AD24:AD33 B5:B7 W24:Z55 AA20:AC33 AF11:AI23 O25 S56:T61 V56:W61 U29:U61 W65:W70 W13:W22">
    <cfRule type="expression" dxfId="38" priority="3" stopIfTrue="1">
      <formula>esterreur</formula>
    </cfRule>
  </conditionalFormatting>
  <conditionalFormatting sqref="R71:R73 R69 F28:H28 F30:H30 F32:H32">
    <cfRule type="cellIs" dxfId="37" priority="4" stopIfTrue="1" operator="equal">
      <formula>0</formula>
    </cfRule>
  </conditionalFormatting>
  <conditionalFormatting sqref="L81 N81 P73 N73 L73 J73 P67 J71 N70 L64:N64 P64:R64 L67:L68 J67:J68 N67:N68 G68:H68 F67:F68 F71:H71 F73:H73">
    <cfRule type="cellIs" dxfId="36" priority="5" stopIfTrue="1" operator="equal">
      <formula>0</formula>
    </cfRule>
  </conditionalFormatting>
  <conditionalFormatting sqref="S89:S95 N82:Q82 U90:U95 I82:K82 W82:Y82 P94:P95 P89:P91 P83:P84 N80 P79 S78:S79 F75:I75 F3:H3 U76:U78 Q78:Q80 P77 J75:N76 M81 S86:S87 S81:S82 Q75:R76 K78:K79 L78:N78 R78 R80 W75:Y76 W78:Y79 U80:U84 F63:H63 F77:F80 G80:I80 G78:J78">
    <cfRule type="cellIs" dxfId="35" priority="6" stopIfTrue="1" operator="equal">
      <formula>#REF!</formula>
    </cfRule>
  </conditionalFormatting>
  <conditionalFormatting sqref="M83:M84 M94:M95 M90:M91">
    <cfRule type="expression" dxfId="34" priority="7" stopIfTrue="1">
      <formula>ISERROR($N$82)</formula>
    </cfRule>
  </conditionalFormatting>
  <conditionalFormatting sqref="X86:Y95 V86:V95 W83:Y85 K90:K91 K83:K84">
    <cfRule type="expression" dxfId="33" priority="8" stopIfTrue="1">
      <formula>ISERROR($L$82)</formula>
    </cfRule>
  </conditionalFormatting>
  <conditionalFormatting sqref="Q83:Q84 Q94:Q95 Q90:Q91">
    <cfRule type="expression" dxfId="32" priority="9" stopIfTrue="1">
      <formula>ISERROR($P$82)</formula>
    </cfRule>
  </conditionalFormatting>
  <conditionalFormatting sqref="S83:S85">
    <cfRule type="expression" dxfId="31" priority="10" stopIfTrue="1">
      <formula>ISERROR($S$82)</formula>
    </cfRule>
  </conditionalFormatting>
  <conditionalFormatting sqref="K77 W77:Y77">
    <cfRule type="expression" dxfId="30" priority="11" stopIfTrue="1">
      <formula>ISERROR($J$76)</formula>
    </cfRule>
  </conditionalFormatting>
  <conditionalFormatting sqref="M77">
    <cfRule type="expression" dxfId="29" priority="12" stopIfTrue="1">
      <formula>ISERROR($L$76)</formula>
    </cfRule>
  </conditionalFormatting>
  <conditionalFormatting sqref="Q77">
    <cfRule type="expression" dxfId="28" priority="13" stopIfTrue="1">
      <formula>ISERROR($N$76)</formula>
    </cfRule>
  </conditionalFormatting>
  <conditionalFormatting sqref="S77">
    <cfRule type="expression" dxfId="27" priority="14" stopIfTrue="1">
      <formula>ISERROR($R$77)</formula>
    </cfRule>
  </conditionalFormatting>
  <conditionalFormatting sqref="J90:J91">
    <cfRule type="expression" dxfId="26" priority="15" stopIfTrue="1">
      <formula>ISERROR($J$90)</formula>
    </cfRule>
  </conditionalFormatting>
  <conditionalFormatting sqref="L95 N95 R95 K94:K95 J93 J95">
    <cfRule type="expression" dxfId="25" priority="16" stopIfTrue="1">
      <formula>ISERROR($J$93)</formula>
    </cfRule>
  </conditionalFormatting>
  <conditionalFormatting sqref="L85 J86">
    <cfRule type="expression" priority="17" stopIfTrue="1">
      <formula>esterreur</formula>
    </cfRule>
  </conditionalFormatting>
  <conditionalFormatting sqref="N79 L79 J79 J77 L77">
    <cfRule type="expression" dxfId="24" priority="18" stopIfTrue="1">
      <formula>ISERROR($J$77)</formula>
    </cfRule>
  </conditionalFormatting>
  <conditionalFormatting sqref="R90">
    <cfRule type="expression" dxfId="23" priority="19" stopIfTrue="1">
      <formula>ISERROR($R$90)</formula>
    </cfRule>
  </conditionalFormatting>
  <conditionalFormatting sqref="N83">
    <cfRule type="expression" dxfId="22" priority="20" stopIfTrue="1">
      <formula>ISERROR($N$83)</formula>
    </cfRule>
  </conditionalFormatting>
  <conditionalFormatting sqref="L93">
    <cfRule type="expression" priority="21" stopIfTrue="1">
      <formula>"Esterreur($I$92)"</formula>
    </cfRule>
  </conditionalFormatting>
  <conditionalFormatting sqref="L94 J94">
    <cfRule type="expression" dxfId="21" priority="22" stopIfTrue="1">
      <formula>ISERROR($L$94)</formula>
    </cfRule>
  </conditionalFormatting>
  <conditionalFormatting sqref="J83">
    <cfRule type="expression" dxfId="20" priority="23" stopIfTrue="1">
      <formula>ISERROR($J$83)</formula>
    </cfRule>
  </conditionalFormatting>
  <conditionalFormatting sqref="N94">
    <cfRule type="expression" dxfId="19" priority="24" stopIfTrue="1">
      <formula>ISERROR($N$94)</formula>
    </cfRule>
  </conditionalFormatting>
  <conditionalFormatting sqref="R94">
    <cfRule type="expression" dxfId="18" priority="25" stopIfTrue="1">
      <formula>ISERROR($R$94)</formula>
    </cfRule>
  </conditionalFormatting>
  <conditionalFormatting sqref="L83">
    <cfRule type="expression" dxfId="17" priority="26" stopIfTrue="1">
      <formula>ISERROR($L$83)</formula>
    </cfRule>
  </conditionalFormatting>
  <conditionalFormatting sqref="L90">
    <cfRule type="expression" dxfId="16" priority="27" stopIfTrue="1">
      <formula>ISERROR($L$90)</formula>
    </cfRule>
  </conditionalFormatting>
  <conditionalFormatting sqref="R67">
    <cfRule type="cellIs" dxfId="15" priority="28" stopIfTrue="1" operator="equal">
      <formula>"Selection"</formula>
    </cfRule>
  </conditionalFormatting>
  <conditionalFormatting sqref="P68 P70">
    <cfRule type="expression" dxfId="14" priority="29" stopIfTrue="1">
      <formula>"esterreur"</formula>
    </cfRule>
  </conditionalFormatting>
  <conditionalFormatting sqref="L69 N69 P69 L71 N71 P71">
    <cfRule type="cellIs" dxfId="13" priority="30" stopIfTrue="1" operator="equal">
      <formula>0</formula>
    </cfRule>
  </conditionalFormatting>
  <conditionalFormatting sqref="N30 P30 J30">
    <cfRule type="expression" dxfId="12" priority="31" stopIfTrue="1">
      <formula>$F$15=0</formula>
    </cfRule>
  </conditionalFormatting>
  <conditionalFormatting sqref="F9:M9 F7:M7 B4:R4">
    <cfRule type="cellIs" dxfId="11" priority="32" stopIfTrue="1" operator="equal">
      <formula>$T$2</formula>
    </cfRule>
  </conditionalFormatting>
  <conditionalFormatting sqref="P13:R16">
    <cfRule type="expression" dxfId="10" priority="33" stopIfTrue="1">
      <formula>$P$13=$X$61</formula>
    </cfRule>
  </conditionalFormatting>
  <conditionalFormatting sqref="J32 P32 N32">
    <cfRule type="expression" dxfId="9" priority="34" stopIfTrue="1">
      <formula>$F$17=0</formula>
    </cfRule>
  </conditionalFormatting>
  <conditionalFormatting sqref="L28">
    <cfRule type="expression" dxfId="8" priority="35" stopIfTrue="1">
      <formula>$U$30=TRUE</formula>
    </cfRule>
    <cfRule type="expression" dxfId="7" priority="36" stopIfTrue="1">
      <formula>$F$28=0</formula>
    </cfRule>
  </conditionalFormatting>
  <conditionalFormatting sqref="L30">
    <cfRule type="expression" dxfId="6" priority="37" stopIfTrue="1">
      <formula>$U$30=TRUE</formula>
    </cfRule>
    <cfRule type="expression" dxfId="5" priority="38" stopIfTrue="1">
      <formula>$F$30=0</formula>
    </cfRule>
  </conditionalFormatting>
  <conditionalFormatting sqref="L32">
    <cfRule type="expression" dxfId="4" priority="39" stopIfTrue="1">
      <formula>$U$30=TRUE</formula>
    </cfRule>
    <cfRule type="expression" dxfId="3" priority="40" stopIfTrue="1">
      <formula>$F$32=0</formula>
    </cfRule>
  </conditionalFormatting>
  <conditionalFormatting sqref="J28 N28 P28">
    <cfRule type="expression" dxfId="2" priority="41" stopIfTrue="1">
      <formula>$F$13=0</formula>
    </cfRule>
  </conditionalFormatting>
  <conditionalFormatting sqref="L59">
    <cfRule type="expression" dxfId="1" priority="42" stopIfTrue="1">
      <formula>$K$57="NON"</formula>
    </cfRule>
    <cfRule type="expression" dxfId="0" priority="43" stopIfTrue="1">
      <formula>$K$57="OUI"</formula>
    </cfRule>
  </conditionalFormatting>
  <dataValidations xWindow="113" yWindow="289" count="12">
    <dataValidation allowBlank="1" showInputMessage="1" showErrorMessage="1" sqref="F73"/>
    <dataValidation type="date" allowBlank="1" showInputMessage="1" showErrorMessage="1" sqref="M67:M70">
      <formula1>21916</formula1>
      <formula2>51501</formula2>
    </dataValidation>
    <dataValidation type="list" allowBlank="1" showInputMessage="1" showErrorMessage="1" sqref="F37:H37 F55:H55 F53:H53 F51:H51 F49:H49 F47:H47 F45:H45 F43:H43 F41:H41 F39:H39">
      <formula1>$W$22:$W$26</formula1>
    </dataValidation>
    <dataValidation type="date" allowBlank="1" showInputMessage="1" showErrorMessage="1" sqref="J17 J13 J15">
      <formula1>29221</formula1>
      <formula2>55153</formula2>
    </dataValidation>
    <dataValidation type="decimal" allowBlank="1" showInputMessage="1" showErrorMessage="1" error="Max. 50 heures/semaine" sqref="L17">
      <formula1>0</formula1>
      <formula2>50</formula2>
    </dataValidation>
    <dataValidation type="decimal" allowBlank="1" showInputMessage="1" showErrorMessage="1" error="Max. 50 heures/semaine" sqref="L13 L15">
      <formula1>0</formula1>
      <formula2>50</formula2>
    </dataValidation>
    <dataValidation type="date" allowBlank="1" showInputMessage="1" showErrorMessage="1" sqref="F15 F13 F17">
      <formula1>37257</formula1>
      <formula2>55153</formula2>
    </dataValidation>
    <dataValidation type="list" allowBlank="1" showInputMessage="1" showErrorMessage="1" sqref="N17">
      <formula1>$W$66:$W$67</formula1>
    </dataValidation>
    <dataValidation type="date" allowBlank="1" showInputMessage="1" showErrorMessage="1" sqref="L37 L39 L41 L43 L45 L47 L49 L51 L53 L55 J37 J39 J41 J43 J45 J47 J49 J51 J53 J55">
      <formula1>$AA$19</formula1>
      <formula2>$AB$19</formula2>
    </dataValidation>
    <dataValidation type="list" allowBlank="1" showInputMessage="1" showErrorMessage="1" sqref="L26">
      <formula1>$Z$60:$Z$61</formula1>
    </dataValidation>
    <dataValidation type="list" allowBlank="1" showInputMessage="1" showErrorMessage="1" sqref="K57">
      <formula1>$AA$61:$AA$62</formula1>
    </dataValidation>
    <dataValidation type="list" allowBlank="1" showInputMessage="1" showErrorMessage="1" sqref="N13 N15">
      <formula1>$W$66:$W$67</formula1>
    </dataValidation>
  </dataValidations>
  <printOptions horizontalCentered="1"/>
  <pageMargins left="0" right="0.19685039370078741" top="0.57999999999999996" bottom="0" header="0.25" footer="0.19685039370078741"/>
  <pageSetup paperSize="9" scale="63" orientation="portrait" errors="blank" r:id="rId1"/>
  <headerFooter alignWithMargins="0">
    <oddHeader>&amp;LOffice de Contrôle de la CCNT
pour les hôtels, restaurants et cafés&amp;CDufourstrasse 23
Case postale 357 - 4010 Basel&amp;RVersion informatique test
14.05.12</oddHeader>
  </headerFooter>
  <rowBreaks count="1" manualBreakCount="1">
    <brk id="61" max="1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FR</vt:lpstr>
      <vt:lpstr>FR!_art17</vt:lpstr>
      <vt:lpstr>FR!Druckbereich</vt:lpstr>
    </vt:vector>
  </TitlesOfParts>
  <Company>L-GAV / CCNT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Contrôle des présence</dc:title>
  <dc:creator>Quentin Charmillot</dc:creator>
  <cp:lastModifiedBy>Richard Knutti</cp:lastModifiedBy>
  <cp:lastPrinted>2012-05-14T11:39:38Z</cp:lastPrinted>
  <dcterms:created xsi:type="dcterms:W3CDTF">2006-11-15T15:37:43Z</dcterms:created>
  <dcterms:modified xsi:type="dcterms:W3CDTF">2018-11-27T08:05:39Z</dcterms:modified>
</cp:coreProperties>
</file>