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9200" windowHeight="11976" tabRatio="558" activeTab="0"/>
  </bookViews>
  <sheets>
    <sheet name="I" sheetId="1" r:id="rId1"/>
  </sheets>
  <definedNames>
    <definedName name="_A69999" localSheetId="0">'I'!#REF!</definedName>
    <definedName name="_A69999">#REF!</definedName>
    <definedName name="_A70000" localSheetId="0">'I'!#REF!</definedName>
    <definedName name="_A70000">#REF!</definedName>
    <definedName name="_A80000" localSheetId="0">'I'!#REF!</definedName>
    <definedName name="_A80000">#REF!</definedName>
    <definedName name="_A90000" localSheetId="0">'I'!#REF!</definedName>
    <definedName name="_A90000">#REF!</definedName>
    <definedName name="_A99999" localSheetId="0">'I'!#REF!</definedName>
    <definedName name="_A99999">#REF!</definedName>
    <definedName name="_art17" localSheetId="0">'I'!$N$19</definedName>
    <definedName name="_xlnm.Print_Area" localSheetId="0">'I'!$A$1:$S$99</definedName>
  </definedNames>
  <calcPr fullCalcOnLoad="1"/>
</workbook>
</file>

<file path=xl/comments1.xml><?xml version="1.0" encoding="utf-8"?>
<comments xmlns="http://schemas.openxmlformats.org/spreadsheetml/2006/main">
  <authors>
    <author>Charmillot Quentin</author>
  </authors>
  <commentList>
    <comment ref="J85" authorId="0">
      <text>
        <r>
          <rPr>
            <sz val="8"/>
            <rFont val="Tahoma"/>
            <family val="2"/>
          </rPr>
          <t xml:space="preserve">Plus petit que 0 = trop de JF vient en JR
</t>
        </r>
      </text>
    </comment>
    <comment ref="J86" authorId="0">
      <text>
        <r>
          <rPr>
            <sz val="8"/>
            <rFont val="Tahoma"/>
            <family val="2"/>
          </rPr>
          <t xml:space="preserve">si les jf sont plus grand que les repos, prend s'arrête au JR.
</t>
        </r>
      </text>
    </comment>
  </commentList>
</comments>
</file>

<file path=xl/sharedStrings.xml><?xml version="1.0" encoding="utf-8"?>
<sst xmlns="http://schemas.openxmlformats.org/spreadsheetml/2006/main" count="97" uniqueCount="83">
  <si>
    <t>Vacances</t>
  </si>
  <si>
    <t>Heures</t>
  </si>
  <si>
    <t>Temps théorique</t>
  </si>
  <si>
    <t>Saldo I</t>
  </si>
  <si>
    <t>Saldo II</t>
  </si>
  <si>
    <t>1.0 - Dati di base, periodo, durata media</t>
  </si>
  <si>
    <t>1.1 Nome dell'azienda:</t>
  </si>
  <si>
    <t>1.2 Cognome nome del collaboratore:</t>
  </si>
  <si>
    <t>Art. 16 CCNL</t>
  </si>
  <si>
    <t>Art. 17 CCNL</t>
  </si>
  <si>
    <t>Art. 18 CCNL</t>
  </si>
  <si>
    <t>Art. 19 CCNL</t>
  </si>
  <si>
    <t>Art. 20 CCNL</t>
  </si>
  <si>
    <t>Art. 15 &amp; 21 CCNL</t>
  </si>
  <si>
    <t>3.0 - Impedimento al lavoro durante il periodo del conteggio</t>
  </si>
  <si>
    <t>Azienda</t>
  </si>
  <si>
    <t>Collaboratore</t>
  </si>
  <si>
    <t>Pagati mensilmente</t>
  </si>
  <si>
    <t>a</t>
  </si>
  <si>
    <t>5 settimane (35 gg)</t>
  </si>
  <si>
    <t>Diritto a giorni festivi per anno</t>
  </si>
  <si>
    <t>Giorno(i) di riposo</t>
  </si>
  <si>
    <t>Giorno(i) festivo(i)</t>
  </si>
  <si>
    <t>Vacanze</t>
  </si>
  <si>
    <t>Ore</t>
  </si>
  <si>
    <t>Diritto</t>
  </si>
  <si>
    <t>Tempo teorico</t>
  </si>
  <si>
    <t>Concessi durante il periodo</t>
  </si>
  <si>
    <t>Ore effettive</t>
  </si>
  <si>
    <t xml:space="preserve">Secondo la registrazione delle ore di lavoro e il controllo del tempo di lavoro </t>
  </si>
  <si>
    <t>Ore +/-</t>
  </si>
  <si>
    <t>Compensazione</t>
  </si>
  <si>
    <t>Data:_________________________________________</t>
  </si>
  <si>
    <t>Début</t>
  </si>
  <si>
    <t>Fin</t>
  </si>
  <si>
    <t>Nbre de jrs</t>
  </si>
  <si>
    <t>Type</t>
  </si>
  <si>
    <t>%arrêt</t>
  </si>
  <si>
    <t>Férié</t>
  </si>
  <si>
    <t>Congé formation et congé payé</t>
  </si>
  <si>
    <t>TOTAL</t>
  </si>
  <si>
    <t>Réctification</t>
  </si>
  <si>
    <t>TOTAL II</t>
  </si>
  <si>
    <t>1.3 Data d'inizio del conteggio*: GG/MM/AAAA</t>
  </si>
  <si>
    <t>2.1 Ore effettive di lavoro*</t>
  </si>
  <si>
    <t>2.2 Giorni di riposo concessi</t>
  </si>
  <si>
    <t>2.3 Giorni di vacanza concessi</t>
  </si>
  <si>
    <t>2.4 Giorni festivi</t>
  </si>
  <si>
    <t>2.5 Congedo di formazione</t>
  </si>
  <si>
    <t>2.6 Giorni di congedo pagati</t>
  </si>
  <si>
    <t>Periodo (i)</t>
  </si>
  <si>
    <t>Inizio</t>
  </si>
  <si>
    <t>fine</t>
  </si>
  <si>
    <t>1.5 Diritto a vacanze            per anno</t>
  </si>
  <si>
    <t>Fine</t>
  </si>
  <si>
    <t>3.1 Riduzione di diritto a vacanze/giorni festivi</t>
  </si>
  <si>
    <t>SI</t>
  </si>
  <si>
    <t>NO</t>
  </si>
  <si>
    <t>Quanti mesi la riduzione può essere indossato?</t>
  </si>
  <si>
    <t>4 settimane (28 gg)</t>
  </si>
  <si>
    <t>Anno(i) / Stagione</t>
  </si>
  <si>
    <t>Data d'entrata</t>
  </si>
  <si>
    <t>Durata media del lavoro (ore.cent.)</t>
  </si>
  <si>
    <t>Periodo                          (in mesi)</t>
  </si>
  <si>
    <t>Giorni malattia / maternità</t>
  </si>
  <si>
    <t>Giorni infortunio</t>
  </si>
  <si>
    <t>Giorni militare / servizio civile</t>
  </si>
  <si>
    <t>Congedo secondo                      Art. 19 e Art. 20 CCNL</t>
  </si>
  <si>
    <t>Diritto a vacanze per anno</t>
  </si>
  <si>
    <t>Malattia</t>
  </si>
  <si>
    <t>Infortunio</t>
  </si>
  <si>
    <t>Militare / servizio civile</t>
  </si>
  <si>
    <t>1.4 Durata media del lavoro*: ore.cent</t>
  </si>
  <si>
    <t>Maternitä</t>
  </si>
  <si>
    <t>2.0 - Durata del lavoro e riposo</t>
  </si>
  <si>
    <r>
      <t>ERRORE! Dal 01.01.10 il diritto alle vacanze è di 5 settimane (35gg) all'anno. A</t>
    </r>
    <r>
      <rPr>
        <i/>
        <sz val="8"/>
        <rFont val="Arial"/>
        <family val="2"/>
      </rPr>
      <t>rt. 17 CCNL</t>
    </r>
  </si>
  <si>
    <t>Tipo d'impedimento</t>
  </si>
  <si>
    <t>% Assenza malattia</t>
  </si>
  <si>
    <t xml:space="preserve"> Data intermedia / data d'uscita</t>
  </si>
  <si>
    <t>Festivi concessi</t>
  </si>
  <si>
    <t>Periodo (in giorni)</t>
  </si>
  <si>
    <t>Conteggio finale CCNL (Art. 14 CCNL)</t>
  </si>
  <si>
    <t>Conteggio finale CCNL                       (Art. 14 CCNL)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</si>
</sst>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"/>
    <numFmt numFmtId="173" formatCode="#,##0.00_ ;\-#,##0.00\ "/>
    <numFmt numFmtId="174" formatCode="[$-100C]\ mmmm\ yyyy;@"/>
    <numFmt numFmtId="175" formatCode="_ [$€-2]\ * #,##0.00_ ;_ [$€-2]\ * \-#,##0.00_ ;_ [$€-2]\ * &quot;-&quot;??_ "/>
    <numFmt numFmtId="176" formatCode="[$-100C]\ mmmm\ yyyy"/>
    <numFmt numFmtId="177" formatCode="[$-100]\ mmmm\ yyyy;@"/>
    <numFmt numFmtId="178" formatCode="[$-100A]\ mmmm\ yyyy;@"/>
    <numFmt numFmtId="179" formatCode="[$-410]\ mmmm\ yy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Courier"/>
      <family val="3"/>
    </font>
    <font>
      <sz val="11"/>
      <name val="Arial"/>
      <family val="0"/>
    </font>
    <font>
      <sz val="9"/>
      <name val="Arial"/>
      <family val="0"/>
    </font>
    <font>
      <b/>
      <u val="single"/>
      <sz val="21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Tahoma"/>
      <family val="2"/>
    </font>
    <font>
      <sz val="8"/>
      <name val="Bookman Old Style"/>
      <family val="1"/>
    </font>
    <font>
      <sz val="12"/>
      <name val="Courier"/>
      <family val="3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double"/>
      <right/>
      <top style="double"/>
      <bottom style="double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 diagonalUp="1">
      <left/>
      <right style="double"/>
      <top style="double"/>
      <bottom style="double"/>
      <diagonal style="hair"/>
    </border>
    <border diagonalUp="1">
      <left/>
      <right/>
      <top style="hair"/>
      <bottom style="hair"/>
      <diagonal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n"/>
      <top/>
      <bottom style="thin"/>
    </border>
    <border>
      <left/>
      <right/>
      <top style="hair"/>
      <bottom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wrapText="1"/>
      <protection hidden="1"/>
    </xf>
    <xf numFmtId="43" fontId="0" fillId="0" borderId="0" xfId="47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right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4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5" fillId="0" borderId="11" xfId="0" applyFont="1" applyFill="1" applyBorder="1" applyAlignment="1" applyProtection="1">
      <alignment wrapText="1"/>
      <protection hidden="1"/>
    </xf>
    <xf numFmtId="1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2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wrapText="1"/>
      <protection hidden="1"/>
    </xf>
    <xf numFmtId="43" fontId="15" fillId="0" borderId="0" xfId="47" applyNumberFormat="1" applyFont="1" applyFill="1" applyBorder="1" applyAlignment="1" applyProtection="1">
      <alignment/>
      <protection hidden="1"/>
    </xf>
    <xf numFmtId="43" fontId="15" fillId="0" borderId="0" xfId="47" applyFont="1" applyFill="1" applyBorder="1" applyAlignment="1" applyProtection="1">
      <alignment/>
      <protection hidden="1"/>
    </xf>
    <xf numFmtId="2" fontId="17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right" wrapText="1"/>
      <protection hidden="1"/>
    </xf>
    <xf numFmtId="171" fontId="6" fillId="0" borderId="0" xfId="0" applyNumberFormat="1" applyFont="1" applyFill="1" applyBorder="1" applyAlignment="1" applyProtection="1">
      <alignment horizontal="center"/>
      <protection hidden="1"/>
    </xf>
    <xf numFmtId="2" fontId="15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5" fillId="0" borderId="12" xfId="47" applyNumberFormat="1" applyFont="1" applyFill="1" applyBorder="1" applyAlignment="1" applyProtection="1">
      <alignment horizontal="center"/>
      <protection hidden="1"/>
    </xf>
    <xf numFmtId="43" fontId="15" fillId="0" borderId="12" xfId="47" applyFont="1" applyFill="1" applyBorder="1" applyAlignment="1" applyProtection="1">
      <alignment horizontal="center"/>
      <protection hidden="1"/>
    </xf>
    <xf numFmtId="2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43" fontId="15" fillId="0" borderId="12" xfId="47" applyNumberFormat="1" applyFont="1" applyFill="1" applyBorder="1" applyAlignment="1" applyProtection="1">
      <alignment/>
      <protection hidden="1"/>
    </xf>
    <xf numFmtId="43" fontId="15" fillId="0" borderId="12" xfId="47" applyFont="1" applyFill="1" applyBorder="1" applyAlignment="1" applyProtection="1">
      <alignment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2" fontId="15" fillId="0" borderId="11" xfId="0" applyNumberFormat="1" applyFont="1" applyFill="1" applyBorder="1" applyAlignment="1" applyProtection="1">
      <alignment horizontal="center" vertical="center" wrapText="1"/>
      <protection hidden="1"/>
    </xf>
    <xf numFmtId="43" fontId="15" fillId="0" borderId="11" xfId="47" applyFont="1" applyFill="1" applyBorder="1" applyAlignment="1" applyProtection="1">
      <alignment/>
      <protection hidden="1"/>
    </xf>
    <xf numFmtId="2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right" wrapText="1"/>
      <protection hidden="1"/>
    </xf>
    <xf numFmtId="43" fontId="10" fillId="0" borderId="11" xfId="47" applyFont="1" applyFill="1" applyBorder="1" applyAlignment="1" applyProtection="1">
      <alignment/>
      <protection hidden="1"/>
    </xf>
    <xf numFmtId="0" fontId="15" fillId="0" borderId="11" xfId="0" applyFont="1" applyFill="1" applyBorder="1" applyAlignment="1" applyProtection="1">
      <alignment/>
      <protection hidden="1"/>
    </xf>
    <xf numFmtId="43" fontId="15" fillId="0" borderId="0" xfId="47" applyNumberFormat="1" applyFont="1" applyFill="1" applyBorder="1" applyAlignment="1" applyProtection="1">
      <alignment horizontal="center"/>
      <protection hidden="1"/>
    </xf>
    <xf numFmtId="43" fontId="15" fillId="0" borderId="0" xfId="47" applyFont="1" applyFill="1" applyBorder="1" applyAlignment="1" applyProtection="1">
      <alignment horizontal="center"/>
      <protection hidden="1"/>
    </xf>
    <xf numFmtId="2" fontId="15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17" xfId="0" applyFont="1" applyFill="1" applyBorder="1" applyAlignment="1" applyProtection="1">
      <alignment horizontal="right" wrapText="1"/>
      <protection hidden="1"/>
    </xf>
    <xf numFmtId="43" fontId="18" fillId="0" borderId="12" xfId="47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 wrapText="1"/>
      <protection hidden="1"/>
    </xf>
    <xf numFmtId="43" fontId="18" fillId="0" borderId="0" xfId="47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43" fontId="18" fillId="0" borderId="12" xfId="47" applyFont="1" applyFill="1" applyBorder="1" applyAlignment="1" applyProtection="1">
      <alignment horizontal="center"/>
      <protection hidden="1"/>
    </xf>
    <xf numFmtId="43" fontId="18" fillId="0" borderId="0" xfId="47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43" fontId="6" fillId="0" borderId="0" xfId="0" applyNumberFormat="1" applyFont="1" applyFill="1" applyBorder="1" applyAlignment="1" applyProtection="1">
      <alignment horizontal="center" wrapText="1"/>
      <protection hidden="1"/>
    </xf>
    <xf numFmtId="2" fontId="5" fillId="0" borderId="0" xfId="0" applyNumberFormat="1" applyFont="1" applyFill="1" applyBorder="1" applyAlignment="1" applyProtection="1">
      <alignment horizontal="right" wrapText="1"/>
      <protection hidden="1"/>
    </xf>
    <xf numFmtId="43" fontId="10" fillId="0" borderId="0" xfId="47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 horizontal="right" wrapText="1"/>
      <protection hidden="1"/>
    </xf>
    <xf numFmtId="43" fontId="10" fillId="0" borderId="0" xfId="0" applyNumberFormat="1" applyFont="1" applyFill="1" applyBorder="1" applyAlignment="1" applyProtection="1">
      <alignment wrapText="1"/>
      <protection hidden="1"/>
    </xf>
    <xf numFmtId="2" fontId="6" fillId="0" borderId="0" xfId="0" applyNumberFormat="1" applyFont="1" applyFill="1" applyBorder="1" applyAlignment="1" applyProtection="1">
      <alignment horizontal="right" wrapText="1"/>
      <protection hidden="1"/>
    </xf>
    <xf numFmtId="43" fontId="6" fillId="0" borderId="0" xfId="47" applyFont="1" applyFill="1" applyBorder="1" applyAlignment="1" applyProtection="1">
      <alignment horizontal="right" wrapText="1"/>
      <protection hidden="1"/>
    </xf>
    <xf numFmtId="14" fontId="9" fillId="0" borderId="0" xfId="0" applyNumberFormat="1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11" fillId="0" borderId="12" xfId="0" applyFont="1" applyFill="1" applyBorder="1" applyAlignment="1" applyProtection="1">
      <alignment wrapText="1"/>
      <protection hidden="1"/>
    </xf>
    <xf numFmtId="2" fontId="6" fillId="0" borderId="0" xfId="0" applyNumberFormat="1" applyFont="1" applyFill="1" applyBorder="1" applyAlignment="1" applyProtection="1">
      <alignment horizontal="center" wrapText="1"/>
      <protection hidden="1"/>
    </xf>
    <xf numFmtId="2" fontId="15" fillId="0" borderId="18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Fill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43" fontId="10" fillId="0" borderId="0" xfId="47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17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 wrapText="1"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wrapText="1"/>
      <protection hidden="1"/>
    </xf>
    <xf numFmtId="0" fontId="0" fillId="33" borderId="20" xfId="0" applyFont="1" applyFill="1" applyBorder="1" applyAlignment="1" applyProtection="1">
      <alignment wrapText="1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 horizontal="left" wrapText="1"/>
      <protection hidden="1"/>
    </xf>
    <xf numFmtId="0" fontId="4" fillId="33" borderId="0" xfId="0" applyFont="1" applyFill="1" applyBorder="1" applyAlignment="1" applyProtection="1">
      <alignment horizontal="left" indent="2"/>
      <protection hidden="1"/>
    </xf>
    <xf numFmtId="0" fontId="0" fillId="33" borderId="21" xfId="0" applyFont="1" applyFill="1" applyBorder="1" applyAlignment="1" applyProtection="1">
      <alignment wrapText="1"/>
      <protection hidden="1"/>
    </xf>
    <xf numFmtId="0" fontId="0" fillId="33" borderId="19" xfId="0" applyFont="1" applyFill="1" applyBorder="1" applyAlignment="1" applyProtection="1">
      <alignment wrapText="1"/>
      <protection hidden="1"/>
    </xf>
    <xf numFmtId="0" fontId="0" fillId="33" borderId="22" xfId="0" applyFont="1" applyFill="1" applyBorder="1" applyAlignment="1" applyProtection="1">
      <alignment wrapText="1"/>
      <protection hidden="1"/>
    </xf>
    <xf numFmtId="0" fontId="0" fillId="33" borderId="23" xfId="0" applyFont="1" applyFill="1" applyBorder="1" applyAlignment="1" applyProtection="1">
      <alignment wrapText="1"/>
      <protection hidden="1"/>
    </xf>
    <xf numFmtId="0" fontId="0" fillId="33" borderId="24" xfId="0" applyFont="1" applyFill="1" applyBorder="1" applyAlignment="1" applyProtection="1">
      <alignment wrapText="1"/>
      <protection hidden="1"/>
    </xf>
    <xf numFmtId="0" fontId="0" fillId="33" borderId="25" xfId="0" applyFont="1" applyFill="1" applyBorder="1" applyAlignment="1" applyProtection="1">
      <alignment/>
      <protection hidden="1"/>
    </xf>
    <xf numFmtId="2" fontId="15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27" xfId="0" applyFont="1" applyFill="1" applyBorder="1" applyAlignment="1" applyProtection="1">
      <alignment wrapText="1"/>
      <protection hidden="1"/>
    </xf>
    <xf numFmtId="0" fontId="7" fillId="0" borderId="28" xfId="0" applyFont="1" applyFill="1" applyBorder="1" applyAlignment="1" applyProtection="1">
      <alignment/>
      <protection hidden="1"/>
    </xf>
    <xf numFmtId="0" fontId="7" fillId="34" borderId="29" xfId="0" applyFont="1" applyFill="1" applyBorder="1" applyAlignment="1" applyProtection="1">
      <alignment/>
      <protection hidden="1"/>
    </xf>
    <xf numFmtId="0" fontId="0" fillId="34" borderId="29" xfId="0" applyFont="1" applyFill="1" applyBorder="1" applyAlignment="1" applyProtection="1">
      <alignment wrapText="1"/>
      <protection hidden="1"/>
    </xf>
    <xf numFmtId="0" fontId="2" fillId="34" borderId="29" xfId="0" applyFont="1" applyFill="1" applyBorder="1" applyAlignment="1" applyProtection="1">
      <alignment/>
      <protection hidden="1"/>
    </xf>
    <xf numFmtId="0" fontId="2" fillId="34" borderId="30" xfId="0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 wrapText="1"/>
      <protection hidden="1"/>
    </xf>
    <xf numFmtId="170" fontId="2" fillId="0" borderId="29" xfId="0" applyNumberFormat="1" applyFont="1" applyFill="1" applyBorder="1" applyAlignment="1" applyProtection="1">
      <alignment horizontal="center" vertical="center"/>
      <protection hidden="1"/>
    </xf>
    <xf numFmtId="170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wrapText="1"/>
      <protection hidden="1"/>
    </xf>
    <xf numFmtId="0" fontId="0" fillId="0" borderId="30" xfId="0" applyFont="1" applyFill="1" applyBorder="1" applyAlignment="1" applyProtection="1">
      <alignment wrapText="1"/>
      <protection hidden="1"/>
    </xf>
    <xf numFmtId="9" fontId="20" fillId="35" borderId="10" xfId="0" applyNumberFormat="1" applyFont="1" applyFill="1" applyBorder="1" applyAlignment="1" applyProtection="1">
      <alignment horizontal="center" wrapText="1"/>
      <protection hidden="1" locked="0"/>
    </xf>
    <xf numFmtId="0" fontId="0" fillId="33" borderId="31" xfId="0" applyFont="1" applyFill="1" applyBorder="1" applyAlignment="1" applyProtection="1">
      <alignment wrapText="1"/>
      <protection hidden="1"/>
    </xf>
    <xf numFmtId="43" fontId="0" fillId="0" borderId="11" xfId="47" applyFont="1" applyFill="1" applyBorder="1" applyAlignment="1" applyProtection="1">
      <alignment vertical="center" wrapText="1"/>
      <protection hidden="1"/>
    </xf>
    <xf numFmtId="173" fontId="15" fillId="0" borderId="12" xfId="47" applyNumberFormat="1" applyFont="1" applyFill="1" applyBorder="1" applyAlignment="1" applyProtection="1">
      <alignment horizontal="center" vertical="center"/>
      <protection hidden="1"/>
    </xf>
    <xf numFmtId="43" fontId="6" fillId="0" borderId="0" xfId="47" applyFont="1" applyFill="1" applyAlignment="1" applyProtection="1">
      <alignment horizontal="right" wrapText="1"/>
      <protection hidden="1"/>
    </xf>
    <xf numFmtId="43" fontId="6" fillId="0" borderId="0" xfId="0" applyNumberFormat="1" applyFont="1" applyFill="1" applyBorder="1" applyAlignment="1" applyProtection="1">
      <alignment wrapText="1"/>
      <protection hidden="1"/>
    </xf>
    <xf numFmtId="43" fontId="6" fillId="0" borderId="0" xfId="0" applyNumberFormat="1" applyFont="1" applyFill="1" applyBorder="1" applyAlignment="1" applyProtection="1">
      <alignment wrapText="1"/>
      <protection hidden="1"/>
    </xf>
    <xf numFmtId="43" fontId="6" fillId="0" borderId="0" xfId="47" applyNumberFormat="1" applyFont="1" applyFill="1" applyBorder="1" applyAlignment="1" applyProtection="1">
      <alignment horizontal="left" wrapText="1" indent="1"/>
      <protection hidden="1"/>
    </xf>
    <xf numFmtId="43" fontId="6" fillId="0" borderId="0" xfId="47" applyNumberFormat="1" applyFont="1" applyFill="1" applyBorder="1" applyAlignment="1" applyProtection="1">
      <alignment horizontal="left" wrapText="1" indent="1"/>
      <protection hidden="1"/>
    </xf>
    <xf numFmtId="2" fontId="15" fillId="0" borderId="10" xfId="47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wrapText="1"/>
      <protection hidden="1" locked="0"/>
    </xf>
    <xf numFmtId="43" fontId="20" fillId="0" borderId="10" xfId="47" applyFont="1" applyFill="1" applyBorder="1" applyAlignment="1" applyProtection="1">
      <alignment horizontal="right" wrapText="1"/>
      <protection hidden="1" locked="0"/>
    </xf>
    <xf numFmtId="14" fontId="0" fillId="0" borderId="0" xfId="0" applyNumberFormat="1" applyFont="1" applyFill="1" applyAlignment="1" applyProtection="1">
      <alignment wrapText="1"/>
      <protection hidden="1"/>
    </xf>
    <xf numFmtId="43" fontId="20" fillId="35" borderId="0" xfId="47" applyFont="1" applyFill="1" applyBorder="1" applyAlignment="1" applyProtection="1">
      <alignment wrapText="1"/>
      <protection hidden="1" locked="0"/>
    </xf>
    <xf numFmtId="0" fontId="0" fillId="36" borderId="0" xfId="0" applyFont="1" applyFill="1" applyBorder="1" applyAlignment="1" applyProtection="1">
      <alignment wrapText="1"/>
      <protection hidden="1"/>
    </xf>
    <xf numFmtId="2" fontId="0" fillId="36" borderId="0" xfId="0" applyNumberFormat="1" applyFont="1" applyFill="1" applyBorder="1" applyAlignment="1" applyProtection="1">
      <alignment wrapText="1"/>
      <protection hidden="1"/>
    </xf>
    <xf numFmtId="0" fontId="0" fillId="36" borderId="0" xfId="0" applyNumberFormat="1" applyFont="1" applyFill="1" applyBorder="1" applyAlignment="1" applyProtection="1">
      <alignment wrapText="1"/>
      <protection hidden="1"/>
    </xf>
    <xf numFmtId="43" fontId="0" fillId="36" borderId="0" xfId="47" applyFont="1" applyFill="1" applyBorder="1" applyAlignment="1" applyProtection="1">
      <alignment horizontal="center" wrapText="1"/>
      <protection hidden="1"/>
    </xf>
    <xf numFmtId="14" fontId="0" fillId="36" borderId="0" xfId="0" applyNumberFormat="1" applyFont="1" applyFill="1" applyBorder="1" applyAlignment="1" applyProtection="1">
      <alignment horizontal="center" wrapText="1"/>
      <protection hidden="1"/>
    </xf>
    <xf numFmtId="43" fontId="0" fillId="36" borderId="0" xfId="0" applyNumberFormat="1" applyFont="1" applyFill="1" applyBorder="1" applyAlignment="1" applyProtection="1">
      <alignment wrapText="1"/>
      <protection hidden="1"/>
    </xf>
    <xf numFmtId="0" fontId="0" fillId="36" borderId="32" xfId="0" applyFont="1" applyFill="1" applyBorder="1" applyAlignment="1" applyProtection="1">
      <alignment/>
      <protection hidden="1"/>
    </xf>
    <xf numFmtId="43" fontId="0" fillId="36" borderId="0" xfId="47" applyFont="1" applyFill="1" applyBorder="1" applyAlignment="1" applyProtection="1">
      <alignment wrapText="1"/>
      <protection hidden="1"/>
    </xf>
    <xf numFmtId="0" fontId="0" fillId="36" borderId="0" xfId="0" applyFont="1" applyFill="1" applyBorder="1" applyAlignment="1" applyProtection="1">
      <alignment horizontal="center" wrapText="1"/>
      <protection hidden="1"/>
    </xf>
    <xf numFmtId="174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3" fontId="0" fillId="0" borderId="0" xfId="47" applyFont="1" applyFill="1" applyBorder="1" applyAlignment="1" applyProtection="1">
      <alignment vertical="center" wrapText="1"/>
      <protection hidden="1"/>
    </xf>
    <xf numFmtId="14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173" fontId="15" fillId="0" borderId="10" xfId="47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14" fontId="20" fillId="0" borderId="10" xfId="47" applyNumberFormat="1" applyFont="1" applyFill="1" applyBorder="1" applyAlignment="1" applyProtection="1">
      <alignment horizontal="right" wrapText="1"/>
      <protection hidden="1" locked="0"/>
    </xf>
    <xf numFmtId="14" fontId="20" fillId="0" borderId="10" xfId="47" applyNumberFormat="1" applyFont="1" applyFill="1" applyBorder="1" applyAlignment="1" applyProtection="1">
      <alignment horizontal="center" wrapText="1"/>
      <protection hidden="1" locked="0"/>
    </xf>
    <xf numFmtId="0" fontId="2" fillId="33" borderId="0" xfId="0" applyFont="1" applyFill="1" applyBorder="1" applyAlignment="1" applyProtection="1">
      <alignment horizontal="center" wrapText="1"/>
      <protection hidden="1"/>
    </xf>
    <xf numFmtId="14" fontId="20" fillId="0" borderId="10" xfId="0" applyNumberFormat="1" applyFont="1" applyFill="1" applyBorder="1" applyAlignment="1" applyProtection="1">
      <alignment horizontal="center" wrapText="1"/>
      <protection hidden="1" locked="0"/>
    </xf>
    <xf numFmtId="43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20" fillId="35" borderId="10" xfId="47" applyNumberFormat="1" applyFont="1" applyFill="1" applyBorder="1" applyAlignment="1" applyProtection="1">
      <alignment horizontal="right" wrapText="1"/>
      <protection hidden="1" locked="0"/>
    </xf>
    <xf numFmtId="0" fontId="11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14" fontId="0" fillId="36" borderId="0" xfId="47" applyNumberFormat="1" applyFont="1" applyFill="1" applyBorder="1" applyAlignment="1" applyProtection="1">
      <alignment wrapText="1"/>
      <protection hidden="1"/>
    </xf>
    <xf numFmtId="14" fontId="0" fillId="36" borderId="0" xfId="0" applyNumberFormat="1" applyFont="1" applyFill="1" applyBorder="1" applyAlignment="1" applyProtection="1">
      <alignment wrapText="1"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wrapText="1"/>
      <protection hidden="1"/>
    </xf>
    <xf numFmtId="43" fontId="3" fillId="36" borderId="0" xfId="0" applyNumberFormat="1" applyFont="1" applyFill="1" applyBorder="1" applyAlignment="1" applyProtection="1">
      <alignment wrapText="1"/>
      <protection hidden="1"/>
    </xf>
    <xf numFmtId="9" fontId="0" fillId="36" borderId="0" xfId="0" applyNumberFormat="1" applyFont="1" applyFill="1" applyBorder="1" applyAlignment="1" applyProtection="1">
      <alignment wrapText="1"/>
      <protection hidden="1"/>
    </xf>
    <xf numFmtId="0" fontId="3" fillId="36" borderId="33" xfId="0" applyFont="1" applyFill="1" applyBorder="1" applyAlignment="1" applyProtection="1">
      <alignment/>
      <protection hidden="1"/>
    </xf>
    <xf numFmtId="0" fontId="3" fillId="36" borderId="34" xfId="0" applyFont="1" applyFill="1" applyBorder="1" applyAlignment="1" applyProtection="1">
      <alignment wrapText="1"/>
      <protection hidden="1"/>
    </xf>
    <xf numFmtId="0" fontId="0" fillId="36" borderId="35" xfId="0" applyFont="1" applyFill="1" applyBorder="1" applyAlignment="1" applyProtection="1">
      <alignment wrapText="1"/>
      <protection hidden="1"/>
    </xf>
    <xf numFmtId="0" fontId="0" fillId="36" borderId="36" xfId="0" applyFont="1" applyFill="1" applyBorder="1" applyAlignment="1" applyProtection="1">
      <alignment/>
      <protection hidden="1"/>
    </xf>
    <xf numFmtId="2" fontId="0" fillId="36" borderId="37" xfId="0" applyNumberFormat="1" applyFont="1" applyFill="1" applyBorder="1" applyAlignment="1" applyProtection="1">
      <alignment wrapText="1"/>
      <protection hidden="1"/>
    </xf>
    <xf numFmtId="172" fontId="0" fillId="36" borderId="37" xfId="0" applyNumberFormat="1" applyFont="1" applyFill="1" applyBorder="1" applyAlignment="1" applyProtection="1">
      <alignment wrapText="1"/>
      <protection hidden="1"/>
    </xf>
    <xf numFmtId="0" fontId="0" fillId="36" borderId="38" xfId="0" applyFont="1" applyFill="1" applyBorder="1" applyAlignment="1" applyProtection="1">
      <alignment wrapText="1"/>
      <protection hidden="1"/>
    </xf>
    <xf numFmtId="0" fontId="0" fillId="36" borderId="39" xfId="0" applyFont="1" applyFill="1" applyBorder="1" applyAlignment="1" applyProtection="1">
      <alignment wrapText="1"/>
      <protection hidden="1"/>
    </xf>
    <xf numFmtId="0" fontId="0" fillId="36" borderId="40" xfId="0" applyFont="1" applyFill="1" applyBorder="1" applyAlignment="1" applyProtection="1">
      <alignment wrapText="1"/>
      <protection hidden="1"/>
    </xf>
    <xf numFmtId="2" fontId="0" fillId="36" borderId="41" xfId="0" applyNumberFormat="1" applyFont="1" applyFill="1" applyBorder="1" applyAlignment="1" applyProtection="1">
      <alignment wrapText="1"/>
      <protection hidden="1"/>
    </xf>
    <xf numFmtId="0" fontId="0" fillId="36" borderId="42" xfId="0" applyFont="1" applyFill="1" applyBorder="1" applyAlignment="1" applyProtection="1">
      <alignment wrapText="1"/>
      <protection hidden="1"/>
    </xf>
    <xf numFmtId="0" fontId="0" fillId="36" borderId="43" xfId="0" applyFont="1" applyFill="1" applyBorder="1" applyAlignment="1" applyProtection="1">
      <alignment wrapText="1"/>
      <protection hidden="1"/>
    </xf>
    <xf numFmtId="0" fontId="0" fillId="36" borderId="44" xfId="0" applyFont="1" applyFill="1" applyBorder="1" applyAlignment="1" applyProtection="1">
      <alignment wrapText="1"/>
      <protection hidden="1"/>
    </xf>
    <xf numFmtId="0" fontId="0" fillId="36" borderId="45" xfId="0" applyFont="1" applyFill="1" applyBorder="1" applyAlignment="1" applyProtection="1">
      <alignment/>
      <protection hidden="1"/>
    </xf>
    <xf numFmtId="0" fontId="0" fillId="36" borderId="46" xfId="0" applyFont="1" applyFill="1" applyBorder="1" applyAlignment="1" applyProtection="1">
      <alignment wrapText="1"/>
      <protection hidden="1"/>
    </xf>
    <xf numFmtId="43" fontId="0" fillId="36" borderId="46" xfId="47" applyFont="1" applyFill="1" applyBorder="1" applyAlignment="1" applyProtection="1">
      <alignment wrapText="1"/>
      <protection hidden="1"/>
    </xf>
    <xf numFmtId="0" fontId="0" fillId="36" borderId="47" xfId="0" applyFont="1" applyFill="1" applyBorder="1" applyAlignment="1" applyProtection="1">
      <alignment wrapText="1"/>
      <protection hidden="1"/>
    </xf>
    <xf numFmtId="43" fontId="0" fillId="36" borderId="48" xfId="47" applyFont="1" applyFill="1" applyBorder="1" applyAlignment="1" applyProtection="1">
      <alignment/>
      <protection hidden="1"/>
    </xf>
    <xf numFmtId="43" fontId="0" fillId="36" borderId="49" xfId="47" applyFont="1" applyFill="1" applyBorder="1" applyAlignment="1" applyProtection="1">
      <alignment wrapText="1"/>
      <protection hidden="1"/>
    </xf>
    <xf numFmtId="0" fontId="0" fillId="36" borderId="48" xfId="0" applyFont="1" applyFill="1" applyBorder="1" applyAlignment="1" applyProtection="1">
      <alignment/>
      <protection hidden="1"/>
    </xf>
    <xf numFmtId="2" fontId="0" fillId="36" borderId="48" xfId="0" applyNumberFormat="1" applyFont="1" applyFill="1" applyBorder="1" applyAlignment="1" applyProtection="1">
      <alignment wrapText="1"/>
      <protection hidden="1"/>
    </xf>
    <xf numFmtId="43" fontId="0" fillId="36" borderId="49" xfId="0" applyNumberFormat="1" applyFont="1" applyFill="1" applyBorder="1" applyAlignment="1" applyProtection="1">
      <alignment wrapText="1"/>
      <protection hidden="1"/>
    </xf>
    <xf numFmtId="2" fontId="0" fillId="36" borderId="49" xfId="0" applyNumberFormat="1" applyFont="1" applyFill="1" applyBorder="1" applyAlignment="1" applyProtection="1">
      <alignment wrapText="1"/>
      <protection hidden="1"/>
    </xf>
    <xf numFmtId="0" fontId="0" fillId="36" borderId="50" xfId="0" applyFont="1" applyFill="1" applyBorder="1" applyAlignment="1" applyProtection="1">
      <alignment/>
      <protection hidden="1"/>
    </xf>
    <xf numFmtId="0" fontId="0" fillId="36" borderId="51" xfId="0" applyFont="1" applyFill="1" applyBorder="1" applyAlignment="1" applyProtection="1">
      <alignment wrapText="1"/>
      <protection hidden="1"/>
    </xf>
    <xf numFmtId="43" fontId="0" fillId="36" borderId="52" xfId="0" applyNumberFormat="1" applyFont="1" applyFill="1" applyBorder="1" applyAlignment="1" applyProtection="1">
      <alignment wrapText="1"/>
      <protection hidden="1"/>
    </xf>
    <xf numFmtId="14" fontId="9" fillId="33" borderId="10" xfId="47" applyNumberFormat="1" applyFont="1" applyFill="1" applyBorder="1" applyAlignment="1" applyProtection="1">
      <alignment horizontal="center" wrapText="1"/>
      <protection hidden="1"/>
    </xf>
    <xf numFmtId="14" fontId="2" fillId="33" borderId="0" xfId="47" applyNumberFormat="1" applyFont="1" applyFill="1" applyBorder="1" applyAlignment="1" applyProtection="1">
      <alignment horizontal="center" wrapText="1"/>
      <protection hidden="1"/>
    </xf>
    <xf numFmtId="43" fontId="20" fillId="0" borderId="10" xfId="47" applyFont="1" applyFill="1" applyBorder="1" applyAlignment="1" applyProtection="1">
      <alignment horizontal="center" wrapText="1"/>
      <protection hidden="1" locked="0"/>
    </xf>
    <xf numFmtId="0" fontId="0" fillId="36" borderId="33" xfId="0" applyFont="1" applyFill="1" applyBorder="1" applyAlignment="1" applyProtection="1">
      <alignment wrapText="1"/>
      <protection hidden="1"/>
    </xf>
    <xf numFmtId="0" fontId="0" fillId="36" borderId="34" xfId="0" applyFont="1" applyFill="1" applyBorder="1" applyAlignment="1" applyProtection="1">
      <alignment wrapText="1"/>
      <protection hidden="1"/>
    </xf>
    <xf numFmtId="0" fontId="0" fillId="36" borderId="36" xfId="0" applyFont="1" applyFill="1" applyBorder="1" applyAlignment="1" applyProtection="1">
      <alignment wrapText="1"/>
      <protection hidden="1"/>
    </xf>
    <xf numFmtId="0" fontId="0" fillId="36" borderId="0" xfId="0" applyFont="1" applyFill="1" applyBorder="1" applyAlignment="1" applyProtection="1">
      <alignment wrapText="1"/>
      <protection hidden="1"/>
    </xf>
    <xf numFmtId="14" fontId="0" fillId="36" borderId="0" xfId="47" applyNumberFormat="1" applyFont="1" applyFill="1" applyBorder="1" applyAlignment="1" applyProtection="1">
      <alignment wrapText="1"/>
      <protection hidden="1"/>
    </xf>
    <xf numFmtId="14" fontId="0" fillId="36" borderId="0" xfId="0" applyNumberFormat="1" applyFont="1" applyFill="1" applyBorder="1" applyAlignment="1" applyProtection="1">
      <alignment wrapText="1"/>
      <protection hidden="1"/>
    </xf>
    <xf numFmtId="0" fontId="0" fillId="36" borderId="37" xfId="0" applyFont="1" applyFill="1" applyBorder="1" applyAlignment="1" applyProtection="1">
      <alignment wrapText="1"/>
      <protection hidden="1"/>
    </xf>
    <xf numFmtId="0" fontId="0" fillId="36" borderId="53" xfId="0" applyFont="1" applyFill="1" applyBorder="1" applyAlignment="1" applyProtection="1">
      <alignment wrapText="1"/>
      <protection hidden="1"/>
    </xf>
    <xf numFmtId="0" fontId="0" fillId="36" borderId="38" xfId="0" applyFont="1" applyFill="1" applyBorder="1" applyAlignment="1" applyProtection="1">
      <alignment wrapText="1"/>
      <protection hidden="1"/>
    </xf>
    <xf numFmtId="14" fontId="0" fillId="36" borderId="38" xfId="0" applyNumberFormat="1" applyFont="1" applyFill="1" applyBorder="1" applyAlignment="1" applyProtection="1">
      <alignment wrapText="1"/>
      <protection hidden="1"/>
    </xf>
    <xf numFmtId="0" fontId="0" fillId="36" borderId="54" xfId="0" applyFont="1" applyFill="1" applyBorder="1" applyAlignment="1" applyProtection="1">
      <alignment wrapText="1"/>
      <protection hidden="1"/>
    </xf>
    <xf numFmtId="0" fontId="0" fillId="36" borderId="42" xfId="0" applyFont="1" applyFill="1" applyBorder="1" applyAlignment="1" applyProtection="1">
      <alignment wrapText="1"/>
      <protection hidden="1"/>
    </xf>
    <xf numFmtId="0" fontId="0" fillId="33" borderId="55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0" fillId="36" borderId="53" xfId="0" applyFont="1" applyFill="1" applyBorder="1" applyAlignment="1" applyProtection="1">
      <alignment wrapText="1"/>
      <protection hidden="1"/>
    </xf>
    <xf numFmtId="179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56" xfId="0" applyFont="1" applyFill="1" applyBorder="1" applyAlignment="1" applyProtection="1">
      <alignment horizontal="center" wrapText="1"/>
      <protection hidden="1"/>
    </xf>
    <xf numFmtId="0" fontId="9" fillId="33" borderId="0" xfId="0" applyFont="1" applyFill="1" applyBorder="1" applyAlignment="1" applyProtection="1">
      <alignment horizontal="center" wrapText="1"/>
      <protection hidden="1"/>
    </xf>
    <xf numFmtId="0" fontId="9" fillId="33" borderId="57" xfId="0" applyFont="1" applyFill="1" applyBorder="1" applyAlignment="1" applyProtection="1">
      <alignment horizontal="center" wrapText="1"/>
      <protection hidden="1"/>
    </xf>
    <xf numFmtId="0" fontId="0" fillId="36" borderId="36" xfId="0" applyFont="1" applyFill="1" applyBorder="1" applyAlignment="1" applyProtection="1">
      <alignment horizontal="left" wrapText="1" indent="4"/>
      <protection hidden="1"/>
    </xf>
    <xf numFmtId="0" fontId="0" fillId="36" borderId="0" xfId="0" applyFont="1" applyFill="1" applyBorder="1" applyAlignment="1" applyProtection="1">
      <alignment horizontal="left" wrapText="1" indent="4"/>
      <protection hidden="1"/>
    </xf>
    <xf numFmtId="0" fontId="0" fillId="36" borderId="37" xfId="0" applyFont="1" applyFill="1" applyBorder="1" applyAlignment="1" applyProtection="1">
      <alignment horizontal="left" wrapText="1" indent="4"/>
      <protection hidden="1"/>
    </xf>
    <xf numFmtId="14" fontId="19" fillId="35" borderId="16" xfId="0" applyNumberFormat="1" applyFont="1" applyFill="1" applyBorder="1" applyAlignment="1" applyProtection="1">
      <alignment horizontal="left" wrapText="1"/>
      <protection hidden="1" locked="0"/>
    </xf>
    <xf numFmtId="14" fontId="19" fillId="35" borderId="11" xfId="0" applyNumberFormat="1" applyFont="1" applyFill="1" applyBorder="1" applyAlignment="1" applyProtection="1">
      <alignment horizontal="left" wrapText="1"/>
      <protection hidden="1" locked="0"/>
    </xf>
    <xf numFmtId="14" fontId="19" fillId="35" borderId="15" xfId="0" applyNumberFormat="1" applyFont="1" applyFill="1" applyBorder="1" applyAlignment="1" applyProtection="1">
      <alignment horizontal="left" wrapText="1"/>
      <protection hidden="1" locked="0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14" fontId="20" fillId="0" borderId="16" xfId="0" applyNumberFormat="1" applyFont="1" applyFill="1" applyBorder="1" applyAlignment="1" applyProtection="1">
      <alignment horizontal="center" wrapText="1"/>
      <protection hidden="1" locked="0"/>
    </xf>
    <xf numFmtId="14" fontId="20" fillId="0" borderId="11" xfId="0" applyNumberFormat="1" applyFont="1" applyFill="1" applyBorder="1" applyAlignment="1" applyProtection="1">
      <alignment horizontal="center" wrapText="1"/>
      <protection hidden="1" locked="0"/>
    </xf>
    <xf numFmtId="14" fontId="20" fillId="0" borderId="15" xfId="0" applyNumberFormat="1" applyFont="1" applyFill="1" applyBorder="1" applyAlignment="1" applyProtection="1">
      <alignment horizontal="center" wrapText="1"/>
      <protection hidden="1" locked="0"/>
    </xf>
    <xf numFmtId="43" fontId="20" fillId="35" borderId="16" xfId="47" applyFont="1" applyFill="1" applyBorder="1" applyAlignment="1" applyProtection="1">
      <alignment horizontal="left" wrapText="1"/>
      <protection hidden="1" locked="0"/>
    </xf>
    <xf numFmtId="43" fontId="20" fillId="35" borderId="11" xfId="47" applyFont="1" applyFill="1" applyBorder="1" applyAlignment="1" applyProtection="1">
      <alignment horizontal="left" wrapText="1"/>
      <protection hidden="1" locked="0"/>
    </xf>
    <xf numFmtId="43" fontId="20" fillId="35" borderId="15" xfId="47" applyFont="1" applyFill="1" applyBorder="1" applyAlignment="1" applyProtection="1">
      <alignment horizontal="left" wrapText="1"/>
      <protection hidden="1" locked="0"/>
    </xf>
    <xf numFmtId="0" fontId="0" fillId="33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21" fillId="0" borderId="28" xfId="0" applyFont="1" applyFill="1" applyBorder="1" applyAlignment="1" applyProtection="1">
      <alignment horizontal="center" wrapText="1"/>
      <protection hidden="1"/>
    </xf>
    <xf numFmtId="0" fontId="21" fillId="0" borderId="29" xfId="0" applyFont="1" applyFill="1" applyBorder="1" applyAlignment="1" applyProtection="1">
      <alignment horizontal="center" wrapText="1"/>
      <protection hidden="1"/>
    </xf>
    <xf numFmtId="0" fontId="21" fillId="0" borderId="30" xfId="0" applyFont="1" applyFill="1" applyBorder="1" applyAlignment="1" applyProtection="1">
      <alignment horizont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43" fontId="0" fillId="0" borderId="0" xfId="47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left" wrapText="1"/>
      <protection hidden="1"/>
    </xf>
    <xf numFmtId="0" fontId="11" fillId="0" borderId="12" xfId="0" applyFont="1" applyFill="1" applyBorder="1" applyAlignment="1" applyProtection="1">
      <alignment horizontal="left" wrapText="1"/>
      <protection hidden="1"/>
    </xf>
    <xf numFmtId="0" fontId="12" fillId="0" borderId="16" xfId="0" applyFont="1" applyFill="1" applyBorder="1" applyAlignment="1" applyProtection="1">
      <alignment horizontal="left" wrapText="1"/>
      <protection hidden="1"/>
    </xf>
    <xf numFmtId="0" fontId="12" fillId="0" borderId="11" xfId="0" applyFont="1" applyFill="1" applyBorder="1" applyAlignment="1" applyProtection="1">
      <alignment horizontal="left" wrapText="1"/>
      <protection hidden="1"/>
    </xf>
    <xf numFmtId="0" fontId="11" fillId="0" borderId="16" xfId="0" applyFont="1" applyFill="1" applyBorder="1" applyAlignment="1" applyProtection="1">
      <alignment horizontal="left" wrapText="1"/>
      <protection hidden="1"/>
    </xf>
    <xf numFmtId="0" fontId="11" fillId="0" borderId="11" xfId="0" applyFont="1" applyFill="1" applyBorder="1" applyAlignment="1" applyProtection="1">
      <alignment horizontal="left" wrapText="1"/>
      <protection hidden="1"/>
    </xf>
    <xf numFmtId="0" fontId="15" fillId="0" borderId="16" xfId="0" applyNumberFormat="1" applyFont="1" applyFill="1" applyBorder="1" applyAlignment="1" applyProtection="1">
      <alignment horizontal="center" wrapText="1"/>
      <protection hidden="1"/>
    </xf>
    <xf numFmtId="0" fontId="15" fillId="0" borderId="11" xfId="0" applyNumberFormat="1" applyFont="1" applyFill="1" applyBorder="1" applyAlignment="1" applyProtection="1">
      <alignment horizontal="center" wrapText="1"/>
      <protection hidden="1"/>
    </xf>
    <xf numFmtId="0" fontId="15" fillId="0" borderId="15" xfId="0" applyNumberFormat="1" applyFont="1" applyFill="1" applyBorder="1" applyAlignment="1" applyProtection="1">
      <alignment horizontal="center" wrapText="1"/>
      <protection hidden="1"/>
    </xf>
    <xf numFmtId="17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179" fontId="15" fillId="0" borderId="11" xfId="0" applyNumberFormat="1" applyFont="1" applyFill="1" applyBorder="1" applyAlignment="1" applyProtection="1">
      <alignment horizontal="center" vertical="center" wrapText="1"/>
      <protection hidden="1"/>
    </xf>
    <xf numFmtId="173" fontId="14" fillId="0" borderId="16" xfId="47" applyNumberFormat="1" applyFont="1" applyFill="1" applyBorder="1" applyAlignment="1" applyProtection="1">
      <alignment horizontal="center" vertical="center" wrapText="1"/>
      <protection hidden="1"/>
    </xf>
    <xf numFmtId="173" fontId="14" fillId="0" borderId="11" xfId="47" applyNumberFormat="1" applyFont="1" applyFill="1" applyBorder="1" applyAlignment="1" applyProtection="1">
      <alignment horizontal="center" vertical="center" wrapText="1"/>
      <protection hidden="1"/>
    </xf>
    <xf numFmtId="173" fontId="14" fillId="0" borderId="15" xfId="47" applyNumberFormat="1" applyFont="1" applyFill="1" applyBorder="1" applyAlignment="1" applyProtection="1">
      <alignment horizontal="center" vertical="center" wrapText="1"/>
      <protection hidden="1"/>
    </xf>
    <xf numFmtId="0" fontId="3" fillId="0" borderId="58" xfId="0" applyFont="1" applyFill="1" applyBorder="1" applyAlignment="1" applyProtection="1">
      <alignment horizontal="center" vertical="center" wrapText="1"/>
      <protection hidden="1"/>
    </xf>
    <xf numFmtId="0" fontId="3" fillId="0" borderId="59" xfId="0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wrapText="1"/>
      <protection hidden="1"/>
    </xf>
    <xf numFmtId="49" fontId="15" fillId="0" borderId="11" xfId="0" applyNumberFormat="1" applyFont="1" applyFill="1" applyBorder="1" applyAlignment="1" applyProtection="1">
      <alignment horizontal="center" wrapText="1"/>
      <protection hidden="1"/>
    </xf>
    <xf numFmtId="49" fontId="15" fillId="0" borderId="1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173" fontId="15" fillId="0" borderId="16" xfId="47" applyNumberFormat="1" applyFont="1" applyFill="1" applyBorder="1" applyAlignment="1" applyProtection="1">
      <alignment horizontal="center" vertical="center" wrapText="1"/>
      <protection hidden="1"/>
    </xf>
    <xf numFmtId="173" fontId="15" fillId="0" borderId="11" xfId="47" applyNumberFormat="1" applyFont="1" applyFill="1" applyBorder="1" applyAlignment="1" applyProtection="1">
      <alignment horizontal="center" vertical="center" wrapText="1"/>
      <protection hidden="1"/>
    </xf>
    <xf numFmtId="173" fontId="15" fillId="0" borderId="15" xfId="4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5">
    <dxf>
      <border>
        <left style="hair"/>
        <right style="hair"/>
        <top style="hair"/>
        <bottom style="hair"/>
      </border>
    </dxf>
    <dxf>
      <fill>
        <patternFill patternType="solid">
          <bgColor indexed="4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border>
        <left/>
        <right/>
        <top/>
        <bottom/>
      </border>
    </dxf>
    <dxf>
      <font>
        <color indexed="9"/>
      </font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0" cy="0"/>
          <a:chOff x="352" y="8"/>
          <a:chExt cx="263" cy="5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52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employeur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1400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>
            <a:alpha val="8500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de travail*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>
            <a:alpha val="85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Etablissement*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0" y="0"/>
          <a:ext cx="0" cy="0"/>
          <a:chOff x="352" y="8"/>
          <a:chExt cx="263" cy="5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352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collaborateur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0" y="0"/>
          <a:ext cx="0" cy="0"/>
          <a:chOff x="352" y="8"/>
          <a:chExt cx="263" cy="5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352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employeur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97</xdr:row>
      <xdr:rowOff>9525</xdr:rowOff>
    </xdr:from>
    <xdr:to>
      <xdr:col>11</xdr:col>
      <xdr:colOff>723900</xdr:colOff>
      <xdr:row>98</xdr:row>
      <xdr:rowOff>180975</xdr:rowOff>
    </xdr:to>
    <xdr:grpSp>
      <xdr:nvGrpSpPr>
        <xdr:cNvPr id="26" name="Group 26"/>
        <xdr:cNvGrpSpPr>
          <a:grpSpLocks/>
        </xdr:cNvGrpSpPr>
      </xdr:nvGrpSpPr>
      <xdr:grpSpPr>
        <a:xfrm>
          <a:off x="781050" y="21497925"/>
          <a:ext cx="4191000" cy="523875"/>
          <a:chOff x="352" y="8"/>
          <a:chExt cx="263" cy="51"/>
        </a:xfrm>
        <a:solidFill>
          <a:srgbClr val="FFFFFF"/>
        </a:solidFill>
      </xdr:grpSpPr>
      <xdr:sp>
        <xdr:nvSpPr>
          <xdr:cNvPr id="27" name="Rectangle 27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359" y="8"/>
            <a:ext cx="12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 collaboratore</a:t>
            </a:r>
          </a:p>
        </xdr:txBody>
      </xdr:sp>
    </xdr:grpSp>
    <xdr:clientData/>
  </xdr:twoCellAnchor>
  <xdr:twoCellAnchor>
    <xdr:from>
      <xdr:col>13</xdr:col>
      <xdr:colOff>276225</xdr:colOff>
      <xdr:row>97</xdr:row>
      <xdr:rowOff>19050</xdr:rowOff>
    </xdr:from>
    <xdr:to>
      <xdr:col>17</xdr:col>
      <xdr:colOff>704850</xdr:colOff>
      <xdr:row>98</xdr:row>
      <xdr:rowOff>190500</xdr:rowOff>
    </xdr:to>
    <xdr:grpSp>
      <xdr:nvGrpSpPr>
        <xdr:cNvPr id="29" name="Group 29"/>
        <xdr:cNvGrpSpPr>
          <a:grpSpLocks/>
        </xdr:cNvGrpSpPr>
      </xdr:nvGrpSpPr>
      <xdr:grpSpPr>
        <a:xfrm>
          <a:off x="6315075" y="21507450"/>
          <a:ext cx="3819525" cy="523875"/>
          <a:chOff x="352" y="8"/>
          <a:chExt cx="263" cy="51"/>
        </a:xfrm>
        <a:solidFill>
          <a:srgbClr val="FFFFFF"/>
        </a:solidFill>
      </xdr:grpSpPr>
      <xdr:sp>
        <xdr:nvSpPr>
          <xdr:cNvPr id="30" name="Rectangle 30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359" y="8"/>
            <a:ext cx="12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 datore di lavoro</a:t>
            </a:r>
          </a:p>
        </xdr:txBody>
      </xdr:sp>
    </xdr:grpSp>
    <xdr:clientData/>
  </xdr:twoCellAnchor>
  <xdr:twoCellAnchor>
    <xdr:from>
      <xdr:col>9</xdr:col>
      <xdr:colOff>638175</xdr:colOff>
      <xdr:row>83</xdr:row>
      <xdr:rowOff>57150</xdr:rowOff>
    </xdr:from>
    <xdr:to>
      <xdr:col>11</xdr:col>
      <xdr:colOff>714375</xdr:colOff>
      <xdr:row>83</xdr:row>
      <xdr:rowOff>209550</xdr:rowOff>
    </xdr:to>
    <xdr:grpSp>
      <xdr:nvGrpSpPr>
        <xdr:cNvPr id="32" name="Group 32"/>
        <xdr:cNvGrpSpPr>
          <a:grpSpLocks/>
        </xdr:cNvGrpSpPr>
      </xdr:nvGrpSpPr>
      <xdr:grpSpPr>
        <a:xfrm>
          <a:off x="3190875" y="19392900"/>
          <a:ext cx="1771650" cy="152400"/>
          <a:chOff x="247" y="2434"/>
          <a:chExt cx="152" cy="17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 flipV="1">
            <a:off x="247" y="2434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H="1">
            <a:off x="399" y="2434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47" y="243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723900</xdr:colOff>
      <xdr:row>83</xdr:row>
      <xdr:rowOff>57150</xdr:rowOff>
    </xdr:from>
    <xdr:to>
      <xdr:col>17</xdr:col>
      <xdr:colOff>819150</xdr:colOff>
      <xdr:row>83</xdr:row>
      <xdr:rowOff>219075</xdr:rowOff>
    </xdr:to>
    <xdr:grpSp>
      <xdr:nvGrpSpPr>
        <xdr:cNvPr id="36" name="Group 36"/>
        <xdr:cNvGrpSpPr>
          <a:grpSpLocks/>
        </xdr:cNvGrpSpPr>
      </xdr:nvGrpSpPr>
      <xdr:grpSpPr>
        <a:xfrm>
          <a:off x="4972050" y="19392900"/>
          <a:ext cx="5276850" cy="161925"/>
          <a:chOff x="389" y="2425"/>
          <a:chExt cx="440" cy="17"/>
        </a:xfrm>
        <a:solidFill>
          <a:srgbClr val="FFFFFF"/>
        </a:solidFill>
      </xdr:grpSpPr>
      <xdr:sp>
        <xdr:nvSpPr>
          <xdr:cNvPr id="37" name="Line 37"/>
          <xdr:cNvSpPr>
            <a:spLocks/>
          </xdr:cNvSpPr>
        </xdr:nvSpPr>
        <xdr:spPr>
          <a:xfrm>
            <a:off x="389" y="2425"/>
            <a:ext cx="4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828" y="2425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42</xdr:row>
      <xdr:rowOff>171450</xdr:rowOff>
    </xdr:from>
    <xdr:to>
      <xdr:col>2</xdr:col>
      <xdr:colOff>114300</xdr:colOff>
      <xdr:row>42</xdr:row>
      <xdr:rowOff>171450</xdr:rowOff>
    </xdr:to>
    <xdr:sp>
      <xdr:nvSpPr>
        <xdr:cNvPr id="39" name="Line 39"/>
        <xdr:cNvSpPr>
          <a:spLocks/>
        </xdr:cNvSpPr>
      </xdr:nvSpPr>
      <xdr:spPr>
        <a:xfrm flipV="1">
          <a:off x="2952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85725</xdr:rowOff>
    </xdr:from>
    <xdr:to>
      <xdr:col>10</xdr:col>
      <xdr:colOff>85725</xdr:colOff>
      <xdr:row>17</xdr:row>
      <xdr:rowOff>104775</xdr:rowOff>
    </xdr:to>
    <xdr:sp>
      <xdr:nvSpPr>
        <xdr:cNvPr id="40" name="AutoShape 42"/>
        <xdr:cNvSpPr>
          <a:spLocks/>
        </xdr:cNvSpPr>
      </xdr:nvSpPr>
      <xdr:spPr>
        <a:xfrm>
          <a:off x="76200" y="2200275"/>
          <a:ext cx="3943350" cy="140970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66675</xdr:rowOff>
    </xdr:from>
    <xdr:to>
      <xdr:col>12</xdr:col>
      <xdr:colOff>200025</xdr:colOff>
      <xdr:row>17</xdr:row>
      <xdr:rowOff>85725</xdr:rowOff>
    </xdr:to>
    <xdr:sp>
      <xdr:nvSpPr>
        <xdr:cNvPr id="41" name="AutoShape 43"/>
        <xdr:cNvSpPr>
          <a:spLocks/>
        </xdr:cNvSpPr>
      </xdr:nvSpPr>
      <xdr:spPr>
        <a:xfrm>
          <a:off x="4152900" y="2181225"/>
          <a:ext cx="1676400" cy="140970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9</xdr:row>
      <xdr:rowOff>38100</xdr:rowOff>
    </xdr:from>
    <xdr:to>
      <xdr:col>14</xdr:col>
      <xdr:colOff>114300</xdr:colOff>
      <xdr:row>17</xdr:row>
      <xdr:rowOff>95250</xdr:rowOff>
    </xdr:to>
    <xdr:sp>
      <xdr:nvSpPr>
        <xdr:cNvPr id="42" name="AutoShape 44"/>
        <xdr:cNvSpPr>
          <a:spLocks/>
        </xdr:cNvSpPr>
      </xdr:nvSpPr>
      <xdr:spPr>
        <a:xfrm>
          <a:off x="5915025" y="2152650"/>
          <a:ext cx="1619250" cy="144780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56</xdr:row>
      <xdr:rowOff>219075</xdr:rowOff>
    </xdr:from>
    <xdr:to>
      <xdr:col>10</xdr:col>
      <xdr:colOff>152400</xdr:colOff>
      <xdr:row>58</xdr:row>
      <xdr:rowOff>180975</xdr:rowOff>
    </xdr:to>
    <xdr:grpSp>
      <xdr:nvGrpSpPr>
        <xdr:cNvPr id="43" name="Group 45"/>
        <xdr:cNvGrpSpPr>
          <a:grpSpLocks/>
        </xdr:cNvGrpSpPr>
      </xdr:nvGrpSpPr>
      <xdr:grpSpPr>
        <a:xfrm>
          <a:off x="266700" y="11153775"/>
          <a:ext cx="3819525" cy="333375"/>
          <a:chOff x="28" y="1172"/>
          <a:chExt cx="400" cy="34"/>
        </a:xfrm>
        <a:solidFill>
          <a:srgbClr val="FFFFFF"/>
        </a:solidFill>
      </xdr:grpSpPr>
      <xdr:sp>
        <xdr:nvSpPr>
          <xdr:cNvPr id="44" name="Line 46"/>
          <xdr:cNvSpPr>
            <a:spLocks/>
          </xdr:cNvSpPr>
        </xdr:nvSpPr>
        <xdr:spPr>
          <a:xfrm>
            <a:off x="29" y="120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7"/>
          <xdr:cNvSpPr>
            <a:spLocks/>
          </xdr:cNvSpPr>
        </xdr:nvSpPr>
        <xdr:spPr>
          <a:xfrm flipV="1">
            <a:off x="28" y="117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8"/>
          <xdr:cNvSpPr>
            <a:spLocks/>
          </xdr:cNvSpPr>
        </xdr:nvSpPr>
        <xdr:spPr>
          <a:xfrm>
            <a:off x="29" y="1180"/>
            <a:ext cx="3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9"/>
          <xdr:cNvSpPr>
            <a:spLocks/>
          </xdr:cNvSpPr>
        </xdr:nvSpPr>
        <xdr:spPr>
          <a:xfrm flipV="1">
            <a:off x="427" y="1172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36</xdr:row>
      <xdr:rowOff>95250</xdr:rowOff>
    </xdr:from>
    <xdr:to>
      <xdr:col>8</xdr:col>
      <xdr:colOff>219075</xdr:colOff>
      <xdr:row>54</xdr:row>
      <xdr:rowOff>133350</xdr:rowOff>
    </xdr:to>
    <xdr:grpSp>
      <xdr:nvGrpSpPr>
        <xdr:cNvPr id="48" name="Group 50"/>
        <xdr:cNvGrpSpPr>
          <a:grpSpLocks/>
        </xdr:cNvGrpSpPr>
      </xdr:nvGrpSpPr>
      <xdr:grpSpPr>
        <a:xfrm>
          <a:off x="2314575" y="7315200"/>
          <a:ext cx="142875" cy="3381375"/>
          <a:chOff x="204" y="760"/>
          <a:chExt cx="15" cy="355"/>
        </a:xfrm>
        <a:solidFill>
          <a:srgbClr val="FFFFFF"/>
        </a:solidFill>
      </xdr:grpSpPr>
      <xdr:grpSp>
        <xdr:nvGrpSpPr>
          <xdr:cNvPr id="49" name="Group 51"/>
          <xdr:cNvGrpSpPr>
            <a:grpSpLocks/>
          </xdr:cNvGrpSpPr>
        </xdr:nvGrpSpPr>
        <xdr:grpSpPr>
          <a:xfrm>
            <a:off x="204" y="760"/>
            <a:ext cx="15" cy="240"/>
            <a:chOff x="929" y="1578"/>
            <a:chExt cx="15" cy="240"/>
          </a:xfrm>
          <a:solidFill>
            <a:srgbClr val="FFFFFF"/>
          </a:solidFill>
        </xdr:grpSpPr>
        <xdr:sp>
          <xdr:nvSpPr>
            <xdr:cNvPr id="50" name="Line 52"/>
            <xdr:cNvSpPr>
              <a:spLocks/>
            </xdr:cNvSpPr>
          </xdr:nvSpPr>
          <xdr:spPr>
            <a:xfrm>
              <a:off x="929" y="15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3"/>
            <xdr:cNvSpPr>
              <a:spLocks/>
            </xdr:cNvSpPr>
          </xdr:nvSpPr>
          <xdr:spPr>
            <a:xfrm>
              <a:off x="929" y="162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4"/>
            <xdr:cNvSpPr>
              <a:spLocks/>
            </xdr:cNvSpPr>
          </xdr:nvSpPr>
          <xdr:spPr>
            <a:xfrm>
              <a:off x="929" y="166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5"/>
            <xdr:cNvSpPr>
              <a:spLocks/>
            </xdr:cNvSpPr>
          </xdr:nvSpPr>
          <xdr:spPr>
            <a:xfrm>
              <a:off x="929" y="1736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56"/>
            <xdr:cNvSpPr>
              <a:spLocks/>
            </xdr:cNvSpPr>
          </xdr:nvSpPr>
          <xdr:spPr>
            <a:xfrm>
              <a:off x="929" y="17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57"/>
            <xdr:cNvSpPr>
              <a:spLocks/>
            </xdr:cNvSpPr>
          </xdr:nvSpPr>
          <xdr:spPr>
            <a:xfrm>
              <a:off x="929" y="181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58"/>
            <xdr:cNvSpPr>
              <a:spLocks/>
            </xdr:cNvSpPr>
          </xdr:nvSpPr>
          <xdr:spPr>
            <a:xfrm>
              <a:off x="929" y="1696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7" name="Line 59"/>
          <xdr:cNvSpPr>
            <a:spLocks/>
          </xdr:cNvSpPr>
        </xdr:nvSpPr>
        <xdr:spPr>
          <a:xfrm>
            <a:off x="204" y="103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60"/>
          <xdr:cNvSpPr>
            <a:spLocks/>
          </xdr:cNvSpPr>
        </xdr:nvSpPr>
        <xdr:spPr>
          <a:xfrm>
            <a:off x="204" y="10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1"/>
          <xdr:cNvSpPr>
            <a:spLocks/>
          </xdr:cNvSpPr>
        </xdr:nvSpPr>
        <xdr:spPr>
          <a:xfrm>
            <a:off x="204" y="111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36</xdr:row>
      <xdr:rowOff>114300</xdr:rowOff>
    </xdr:from>
    <xdr:to>
      <xdr:col>10</xdr:col>
      <xdr:colOff>219075</xdr:colOff>
      <xdr:row>54</xdr:row>
      <xdr:rowOff>152400</xdr:rowOff>
    </xdr:to>
    <xdr:grpSp>
      <xdr:nvGrpSpPr>
        <xdr:cNvPr id="60" name="Group 62"/>
        <xdr:cNvGrpSpPr>
          <a:grpSpLocks/>
        </xdr:cNvGrpSpPr>
      </xdr:nvGrpSpPr>
      <xdr:grpSpPr>
        <a:xfrm>
          <a:off x="4010025" y="7334250"/>
          <a:ext cx="142875" cy="3381375"/>
          <a:chOff x="204" y="760"/>
          <a:chExt cx="15" cy="355"/>
        </a:xfrm>
        <a:solidFill>
          <a:srgbClr val="FFFFFF"/>
        </a:solidFill>
      </xdr:grpSpPr>
      <xdr:grpSp>
        <xdr:nvGrpSpPr>
          <xdr:cNvPr id="61" name="Group 63"/>
          <xdr:cNvGrpSpPr>
            <a:grpSpLocks/>
          </xdr:cNvGrpSpPr>
        </xdr:nvGrpSpPr>
        <xdr:grpSpPr>
          <a:xfrm>
            <a:off x="204" y="760"/>
            <a:ext cx="15" cy="240"/>
            <a:chOff x="929" y="1578"/>
            <a:chExt cx="15" cy="240"/>
          </a:xfrm>
          <a:solidFill>
            <a:srgbClr val="FFFFFF"/>
          </a:solidFill>
        </xdr:grpSpPr>
        <xdr:sp>
          <xdr:nvSpPr>
            <xdr:cNvPr id="62" name="Line 64"/>
            <xdr:cNvSpPr>
              <a:spLocks/>
            </xdr:cNvSpPr>
          </xdr:nvSpPr>
          <xdr:spPr>
            <a:xfrm>
              <a:off x="929" y="15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65"/>
            <xdr:cNvSpPr>
              <a:spLocks/>
            </xdr:cNvSpPr>
          </xdr:nvSpPr>
          <xdr:spPr>
            <a:xfrm>
              <a:off x="929" y="162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66"/>
            <xdr:cNvSpPr>
              <a:spLocks/>
            </xdr:cNvSpPr>
          </xdr:nvSpPr>
          <xdr:spPr>
            <a:xfrm>
              <a:off x="929" y="166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67"/>
            <xdr:cNvSpPr>
              <a:spLocks/>
            </xdr:cNvSpPr>
          </xdr:nvSpPr>
          <xdr:spPr>
            <a:xfrm>
              <a:off x="929" y="1736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8"/>
            <xdr:cNvSpPr>
              <a:spLocks/>
            </xdr:cNvSpPr>
          </xdr:nvSpPr>
          <xdr:spPr>
            <a:xfrm>
              <a:off x="929" y="17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9"/>
            <xdr:cNvSpPr>
              <a:spLocks/>
            </xdr:cNvSpPr>
          </xdr:nvSpPr>
          <xdr:spPr>
            <a:xfrm>
              <a:off x="929" y="181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70"/>
            <xdr:cNvSpPr>
              <a:spLocks/>
            </xdr:cNvSpPr>
          </xdr:nvSpPr>
          <xdr:spPr>
            <a:xfrm>
              <a:off x="929" y="1696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9" name="Line 71"/>
          <xdr:cNvSpPr>
            <a:spLocks/>
          </xdr:cNvSpPr>
        </xdr:nvSpPr>
        <xdr:spPr>
          <a:xfrm>
            <a:off x="204" y="103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204" y="10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204" y="111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36</xdr:row>
      <xdr:rowOff>142875</xdr:rowOff>
    </xdr:from>
    <xdr:to>
      <xdr:col>12</xdr:col>
      <xdr:colOff>200025</xdr:colOff>
      <xdr:row>54</xdr:row>
      <xdr:rowOff>180975</xdr:rowOff>
    </xdr:to>
    <xdr:grpSp>
      <xdr:nvGrpSpPr>
        <xdr:cNvPr id="72" name="Group 74"/>
        <xdr:cNvGrpSpPr>
          <a:grpSpLocks/>
        </xdr:cNvGrpSpPr>
      </xdr:nvGrpSpPr>
      <xdr:grpSpPr>
        <a:xfrm>
          <a:off x="5686425" y="7362825"/>
          <a:ext cx="142875" cy="3381375"/>
          <a:chOff x="204" y="760"/>
          <a:chExt cx="15" cy="355"/>
        </a:xfrm>
        <a:solidFill>
          <a:srgbClr val="FFFFFF"/>
        </a:solidFill>
      </xdr:grpSpPr>
      <xdr:grpSp>
        <xdr:nvGrpSpPr>
          <xdr:cNvPr id="73" name="Group 75"/>
          <xdr:cNvGrpSpPr>
            <a:grpSpLocks/>
          </xdr:cNvGrpSpPr>
        </xdr:nvGrpSpPr>
        <xdr:grpSpPr>
          <a:xfrm>
            <a:off x="204" y="760"/>
            <a:ext cx="15" cy="240"/>
            <a:chOff x="929" y="1578"/>
            <a:chExt cx="15" cy="240"/>
          </a:xfrm>
          <a:solidFill>
            <a:srgbClr val="FFFFFF"/>
          </a:solidFill>
        </xdr:grpSpPr>
        <xdr:sp>
          <xdr:nvSpPr>
            <xdr:cNvPr id="74" name="Line 76"/>
            <xdr:cNvSpPr>
              <a:spLocks/>
            </xdr:cNvSpPr>
          </xdr:nvSpPr>
          <xdr:spPr>
            <a:xfrm>
              <a:off x="929" y="15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7"/>
            <xdr:cNvSpPr>
              <a:spLocks/>
            </xdr:cNvSpPr>
          </xdr:nvSpPr>
          <xdr:spPr>
            <a:xfrm>
              <a:off x="929" y="162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8"/>
            <xdr:cNvSpPr>
              <a:spLocks/>
            </xdr:cNvSpPr>
          </xdr:nvSpPr>
          <xdr:spPr>
            <a:xfrm>
              <a:off x="929" y="166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79"/>
            <xdr:cNvSpPr>
              <a:spLocks/>
            </xdr:cNvSpPr>
          </xdr:nvSpPr>
          <xdr:spPr>
            <a:xfrm>
              <a:off x="929" y="1736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80"/>
            <xdr:cNvSpPr>
              <a:spLocks/>
            </xdr:cNvSpPr>
          </xdr:nvSpPr>
          <xdr:spPr>
            <a:xfrm>
              <a:off x="929" y="17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81"/>
            <xdr:cNvSpPr>
              <a:spLocks/>
            </xdr:cNvSpPr>
          </xdr:nvSpPr>
          <xdr:spPr>
            <a:xfrm>
              <a:off x="929" y="181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2"/>
            <xdr:cNvSpPr>
              <a:spLocks/>
            </xdr:cNvSpPr>
          </xdr:nvSpPr>
          <xdr:spPr>
            <a:xfrm>
              <a:off x="929" y="1696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1" name="Line 83"/>
          <xdr:cNvSpPr>
            <a:spLocks/>
          </xdr:cNvSpPr>
        </xdr:nvSpPr>
        <xdr:spPr>
          <a:xfrm>
            <a:off x="204" y="103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4"/>
          <xdr:cNvSpPr>
            <a:spLocks/>
          </xdr:cNvSpPr>
        </xdr:nvSpPr>
        <xdr:spPr>
          <a:xfrm>
            <a:off x="204" y="10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5"/>
          <xdr:cNvSpPr>
            <a:spLocks/>
          </xdr:cNvSpPr>
        </xdr:nvSpPr>
        <xdr:spPr>
          <a:xfrm>
            <a:off x="204" y="111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4</xdr:row>
      <xdr:rowOff>9525</xdr:rowOff>
    </xdr:from>
    <xdr:to>
      <xdr:col>2</xdr:col>
      <xdr:colOff>47625</xdr:colOff>
      <xdr:row>9</xdr:row>
      <xdr:rowOff>95250</xdr:rowOff>
    </xdr:to>
    <xdr:grpSp>
      <xdr:nvGrpSpPr>
        <xdr:cNvPr id="84" name="Group 86"/>
        <xdr:cNvGrpSpPr>
          <a:grpSpLocks/>
        </xdr:cNvGrpSpPr>
      </xdr:nvGrpSpPr>
      <xdr:grpSpPr>
        <a:xfrm>
          <a:off x="85725" y="1076325"/>
          <a:ext cx="142875" cy="1133475"/>
          <a:chOff x="9" y="113"/>
          <a:chExt cx="15" cy="119"/>
        </a:xfrm>
        <a:solidFill>
          <a:srgbClr val="FFFFFF"/>
        </a:solidFill>
      </xdr:grpSpPr>
      <xdr:sp>
        <xdr:nvSpPr>
          <xdr:cNvPr id="85" name="Line 87"/>
          <xdr:cNvSpPr>
            <a:spLocks/>
          </xdr:cNvSpPr>
        </xdr:nvSpPr>
        <xdr:spPr>
          <a:xfrm>
            <a:off x="9" y="113"/>
            <a:ext cx="0" cy="11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8"/>
          <xdr:cNvSpPr>
            <a:spLocks/>
          </xdr:cNvSpPr>
        </xdr:nvSpPr>
        <xdr:spPr>
          <a:xfrm>
            <a:off x="11" y="1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9"/>
          <xdr:cNvSpPr>
            <a:spLocks/>
          </xdr:cNvSpPr>
        </xdr:nvSpPr>
        <xdr:spPr>
          <a:xfrm>
            <a:off x="9" y="1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90"/>
          <xdr:cNvSpPr>
            <a:spLocks/>
          </xdr:cNvSpPr>
        </xdr:nvSpPr>
        <xdr:spPr>
          <a:xfrm>
            <a:off x="11" y="23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9525</xdr:colOff>
      <xdr:row>20</xdr:row>
      <xdr:rowOff>171450</xdr:rowOff>
    </xdr:to>
    <xdr:sp>
      <xdr:nvSpPr>
        <xdr:cNvPr id="89" name="Line 91"/>
        <xdr:cNvSpPr>
          <a:spLocks/>
        </xdr:cNvSpPr>
      </xdr:nvSpPr>
      <xdr:spPr>
        <a:xfrm>
          <a:off x="76200" y="4019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171450</xdr:rowOff>
    </xdr:from>
    <xdr:to>
      <xdr:col>2</xdr:col>
      <xdr:colOff>19050</xdr:colOff>
      <xdr:row>20</xdr:row>
      <xdr:rowOff>171450</xdr:rowOff>
    </xdr:to>
    <xdr:sp>
      <xdr:nvSpPr>
        <xdr:cNvPr id="90" name="Line 92"/>
        <xdr:cNvSpPr>
          <a:spLocks/>
        </xdr:cNvSpPr>
      </xdr:nvSpPr>
      <xdr:spPr>
        <a:xfrm>
          <a:off x="76200" y="434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20</xdr:row>
      <xdr:rowOff>171450</xdr:rowOff>
    </xdr:from>
    <xdr:to>
      <xdr:col>10</xdr:col>
      <xdr:colOff>190500</xdr:colOff>
      <xdr:row>20</xdr:row>
      <xdr:rowOff>171450</xdr:rowOff>
    </xdr:to>
    <xdr:sp>
      <xdr:nvSpPr>
        <xdr:cNvPr id="91" name="Line 93"/>
        <xdr:cNvSpPr>
          <a:spLocks/>
        </xdr:cNvSpPr>
      </xdr:nvSpPr>
      <xdr:spPr>
        <a:xfrm>
          <a:off x="4000500" y="434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AF99"/>
  <sheetViews>
    <sheetView showGridLines="0" showZeros="0" tabSelected="1" zoomScale="75" zoomScaleNormal="75" zoomScalePageLayoutView="0" workbookViewId="0" topLeftCell="A1">
      <selection activeCell="F9" sqref="F9:M9"/>
    </sheetView>
  </sheetViews>
  <sheetFormatPr defaultColWidth="11.421875" defaultRowHeight="12.75" outlineLevelRow="1"/>
  <cols>
    <col min="1" max="1" width="0.9921875" style="4" customWidth="1"/>
    <col min="2" max="5" width="1.7109375" style="4" customWidth="1"/>
    <col min="6" max="6" width="10.421875" style="4" customWidth="1"/>
    <col min="7" max="7" width="2.7109375" style="4" customWidth="1"/>
    <col min="8" max="8" width="12.57421875" style="4" customWidth="1"/>
    <col min="9" max="9" width="4.7109375" style="4" customWidth="1"/>
    <col min="10" max="10" width="20.7109375" style="4" customWidth="1"/>
    <col min="11" max="11" width="4.7109375" style="4" customWidth="1"/>
    <col min="12" max="12" width="20.7109375" style="4" customWidth="1"/>
    <col min="13" max="13" width="6.140625" style="4" customWidth="1"/>
    <col min="14" max="14" width="20.7109375" style="4" customWidth="1"/>
    <col min="15" max="15" width="4.7109375" style="4" customWidth="1"/>
    <col min="16" max="16" width="20.7109375" style="4" customWidth="1"/>
    <col min="17" max="17" width="4.7109375" style="4" customWidth="1"/>
    <col min="18" max="18" width="19.7109375" style="4" customWidth="1"/>
    <col min="19" max="19" width="1.28515625" style="4" customWidth="1"/>
    <col min="20" max="20" width="2.57421875" style="4" hidden="1" customWidth="1"/>
    <col min="21" max="21" width="12.7109375" style="4" hidden="1" customWidth="1"/>
    <col min="22" max="22" width="11.57421875" style="4" hidden="1" customWidth="1"/>
    <col min="23" max="23" width="10.57421875" style="4" hidden="1" customWidth="1"/>
    <col min="24" max="25" width="11.28125" style="4" hidden="1" customWidth="1"/>
    <col min="26" max="26" width="6.421875" style="4" hidden="1" customWidth="1"/>
    <col min="27" max="30" width="11.421875" style="4" hidden="1" customWidth="1"/>
    <col min="31" max="32" width="11.57421875" style="4" hidden="1" customWidth="1"/>
    <col min="33" max="34" width="0" style="4" hidden="1" customWidth="1"/>
    <col min="35" max="16384" width="11.421875" style="4" customWidth="1"/>
  </cols>
  <sheetData>
    <row r="1" spans="1:19" ht="12.7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</row>
    <row r="2" spans="1:21" ht="24.75" customHeight="1">
      <c r="A2" s="121"/>
      <c r="B2" s="229" t="s">
        <v>81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1"/>
      <c r="S2" s="106"/>
      <c r="T2" s="2"/>
      <c r="U2" s="2"/>
    </row>
    <row r="3" spans="1:21" ht="27" customHeight="1">
      <c r="A3" s="96"/>
      <c r="B3" s="95"/>
      <c r="C3" s="95"/>
      <c r="D3" s="95"/>
      <c r="E3" s="95"/>
      <c r="F3" s="99"/>
      <c r="G3" s="99"/>
      <c r="H3" s="99"/>
      <c r="I3" s="99"/>
      <c r="J3" s="99"/>
      <c r="K3" s="99"/>
      <c r="L3" s="99"/>
      <c r="M3" s="99"/>
      <c r="N3" s="95"/>
      <c r="O3" s="95"/>
      <c r="P3" s="95"/>
      <c r="Q3" s="86"/>
      <c r="R3" s="87"/>
      <c r="S3" s="106"/>
      <c r="T3" s="2"/>
      <c r="U3" s="2"/>
    </row>
    <row r="4" spans="1:21" s="1" customFormat="1" ht="19.5" customHeight="1">
      <c r="A4" s="96"/>
      <c r="B4" s="109" t="s">
        <v>5</v>
      </c>
      <c r="C4" s="110"/>
      <c r="D4" s="110"/>
      <c r="E4" s="110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106"/>
      <c r="T4" s="2"/>
      <c r="U4" s="15"/>
    </row>
    <row r="5" spans="1:21" s="1" customFormat="1" ht="4.5" customHeight="1">
      <c r="A5" s="96"/>
      <c r="B5" s="97"/>
      <c r="C5" s="97"/>
      <c r="D5" s="97"/>
      <c r="E5" s="97"/>
      <c r="F5" s="88"/>
      <c r="G5" s="88"/>
      <c r="H5" s="88"/>
      <c r="I5" s="89"/>
      <c r="J5" s="89"/>
      <c r="K5" s="89"/>
      <c r="L5" s="89"/>
      <c r="M5" s="89"/>
      <c r="N5" s="89"/>
      <c r="O5" s="89"/>
      <c r="P5" s="89"/>
      <c r="Q5" s="89"/>
      <c r="R5" s="89"/>
      <c r="S5" s="106"/>
      <c r="T5" s="2"/>
      <c r="U5" s="15"/>
    </row>
    <row r="6" spans="1:21" s="1" customFormat="1" ht="19.5" customHeight="1">
      <c r="A6" s="96"/>
      <c r="B6" s="98"/>
      <c r="C6" s="89" t="s">
        <v>6</v>
      </c>
      <c r="D6" s="98"/>
      <c r="E6" s="98"/>
      <c r="F6" s="88"/>
      <c r="G6" s="89"/>
      <c r="H6" s="89"/>
      <c r="I6" s="90"/>
      <c r="J6" s="90"/>
      <c r="K6" s="88"/>
      <c r="L6" s="88"/>
      <c r="M6" s="88"/>
      <c r="N6" s="90"/>
      <c r="O6" s="90"/>
      <c r="P6" s="90"/>
      <c r="Q6" s="90"/>
      <c r="R6" s="90"/>
      <c r="S6" s="106"/>
      <c r="T6" s="2"/>
      <c r="U6" s="15"/>
    </row>
    <row r="7" spans="1:21" s="1" customFormat="1" ht="19.5" customHeight="1">
      <c r="A7" s="96"/>
      <c r="B7" s="98"/>
      <c r="C7" s="98"/>
      <c r="D7" s="98"/>
      <c r="E7" s="98"/>
      <c r="F7" s="217"/>
      <c r="G7" s="218"/>
      <c r="H7" s="218"/>
      <c r="I7" s="218"/>
      <c r="J7" s="218"/>
      <c r="K7" s="218"/>
      <c r="L7" s="218"/>
      <c r="M7" s="219"/>
      <c r="N7" s="90"/>
      <c r="O7" s="90"/>
      <c r="P7" s="90"/>
      <c r="Q7" s="90"/>
      <c r="R7" s="90"/>
      <c r="S7" s="106"/>
      <c r="T7" s="2"/>
      <c r="U7" s="15"/>
    </row>
    <row r="8" spans="1:21" s="1" customFormat="1" ht="19.5" customHeight="1">
      <c r="A8" s="96"/>
      <c r="B8" s="88"/>
      <c r="C8" s="89" t="s">
        <v>7</v>
      </c>
      <c r="D8" s="88"/>
      <c r="E8" s="88"/>
      <c r="F8" s="88"/>
      <c r="G8" s="89"/>
      <c r="H8" s="89"/>
      <c r="I8" s="89"/>
      <c r="J8" s="89"/>
      <c r="K8" s="88"/>
      <c r="L8" s="88"/>
      <c r="M8" s="88"/>
      <c r="N8" s="90"/>
      <c r="O8" s="90"/>
      <c r="P8" s="90"/>
      <c r="Q8" s="90"/>
      <c r="R8" s="90"/>
      <c r="S8" s="106"/>
      <c r="T8" s="2"/>
      <c r="U8" s="15"/>
    </row>
    <row r="9" spans="1:28" s="1" customFormat="1" ht="19.5" customHeight="1">
      <c r="A9" s="96"/>
      <c r="B9" s="89"/>
      <c r="C9" s="89"/>
      <c r="D9" s="89"/>
      <c r="E9" s="89"/>
      <c r="F9" s="217"/>
      <c r="G9" s="218"/>
      <c r="H9" s="218"/>
      <c r="I9" s="218"/>
      <c r="J9" s="218"/>
      <c r="K9" s="218"/>
      <c r="L9" s="218"/>
      <c r="M9" s="219"/>
      <c r="N9" s="90"/>
      <c r="O9" s="88"/>
      <c r="P9" s="88"/>
      <c r="Q9" s="88"/>
      <c r="R9" s="88"/>
      <c r="S9" s="106"/>
      <c r="U9" s="15"/>
      <c r="V9" s="11"/>
      <c r="W9" s="11"/>
      <c r="X9" s="11"/>
      <c r="Y9" s="11"/>
      <c r="Z9" s="11"/>
      <c r="AA9" s="11"/>
      <c r="AB9" s="11"/>
    </row>
    <row r="10" spans="1:28" s="1" customFormat="1" ht="19.5" customHeight="1">
      <c r="A10" s="96"/>
      <c r="B10" s="88"/>
      <c r="C10" s="89" t="s">
        <v>43</v>
      </c>
      <c r="D10" s="88"/>
      <c r="E10" s="88"/>
      <c r="F10" s="88"/>
      <c r="G10" s="89"/>
      <c r="H10" s="89"/>
      <c r="I10" s="89"/>
      <c r="J10" s="89"/>
      <c r="K10" s="89"/>
      <c r="L10" s="211" t="s">
        <v>72</v>
      </c>
      <c r="M10" s="88"/>
      <c r="N10" s="211" t="s">
        <v>53</v>
      </c>
      <c r="O10" s="88"/>
      <c r="P10" s="90"/>
      <c r="Q10" s="90"/>
      <c r="R10" s="90"/>
      <c r="S10" s="106"/>
      <c r="T10" s="2"/>
      <c r="U10" s="15"/>
      <c r="V10" s="11"/>
      <c r="W10" s="11"/>
      <c r="X10" s="11"/>
      <c r="Y10" s="11"/>
      <c r="Z10" s="11"/>
      <c r="AA10" s="11"/>
      <c r="AB10" s="11"/>
    </row>
    <row r="11" spans="1:28" s="1" customFormat="1" ht="3" customHeight="1" thickBot="1">
      <c r="A11" s="96"/>
      <c r="B11" s="88"/>
      <c r="C11" s="88"/>
      <c r="D11" s="88"/>
      <c r="E11" s="88"/>
      <c r="F11" s="89"/>
      <c r="G11" s="89"/>
      <c r="H11" s="89"/>
      <c r="I11" s="89"/>
      <c r="J11" s="89"/>
      <c r="K11" s="88"/>
      <c r="L11" s="212"/>
      <c r="M11" s="88"/>
      <c r="N11" s="212"/>
      <c r="O11" s="88"/>
      <c r="P11" s="90"/>
      <c r="Q11" s="90"/>
      <c r="R11" s="90"/>
      <c r="S11" s="106"/>
      <c r="T11" s="2"/>
      <c r="U11" s="15"/>
      <c r="V11" s="11"/>
      <c r="W11" s="11"/>
      <c r="X11" s="11"/>
      <c r="Y11" s="11"/>
      <c r="Z11" s="11"/>
      <c r="AA11" s="11"/>
      <c r="AB11" s="11"/>
    </row>
    <row r="12" spans="1:32" s="1" customFormat="1" ht="9" customHeight="1">
      <c r="A12" s="96"/>
      <c r="B12" s="88"/>
      <c r="C12" s="88"/>
      <c r="D12" s="88"/>
      <c r="E12" s="88"/>
      <c r="F12" s="92" t="s">
        <v>51</v>
      </c>
      <c r="G12" s="92"/>
      <c r="H12" s="92"/>
      <c r="I12" s="89"/>
      <c r="J12" s="92" t="s">
        <v>52</v>
      </c>
      <c r="K12" s="88"/>
      <c r="L12" s="213"/>
      <c r="M12" s="88"/>
      <c r="N12" s="213"/>
      <c r="O12" s="90"/>
      <c r="P12" s="90"/>
      <c r="Q12" s="90"/>
      <c r="R12" s="90"/>
      <c r="S12" s="106"/>
      <c r="T12" s="2"/>
      <c r="U12" s="179"/>
      <c r="V12" s="180"/>
      <c r="W12" s="180"/>
      <c r="X12" s="180"/>
      <c r="Y12" s="180"/>
      <c r="Z12" s="180"/>
      <c r="AA12" s="181"/>
      <c r="AB12" s="180"/>
      <c r="AC12" s="180" t="s">
        <v>0</v>
      </c>
      <c r="AD12" s="180" t="s">
        <v>38</v>
      </c>
      <c r="AE12" s="180" t="s">
        <v>39</v>
      </c>
      <c r="AF12" s="182" t="s">
        <v>2</v>
      </c>
    </row>
    <row r="13" spans="1:32" s="1" customFormat="1" ht="19.5" customHeight="1">
      <c r="A13" s="96"/>
      <c r="B13" s="89"/>
      <c r="C13" s="89"/>
      <c r="D13" s="89"/>
      <c r="E13" s="89"/>
      <c r="F13" s="221"/>
      <c r="G13" s="222"/>
      <c r="H13" s="223"/>
      <c r="I13" s="88"/>
      <c r="J13" s="154"/>
      <c r="K13" s="89"/>
      <c r="L13" s="131"/>
      <c r="M13" s="89"/>
      <c r="N13" s="130"/>
      <c r="O13" s="90"/>
      <c r="P13" s="220">
        <f>IF(Z19=1,X61,0)</f>
        <v>0</v>
      </c>
      <c r="Q13" s="220"/>
      <c r="R13" s="220"/>
      <c r="S13" s="106"/>
      <c r="T13" s="2"/>
      <c r="U13" s="183">
        <f>IF(F13="",0,(J13-F13)+1)</f>
        <v>0</v>
      </c>
      <c r="V13" s="135">
        <f>ROUND(IF(N13=$W$66,0,IF(N13=$W$67,(28*U13)/365,IF(N13=$W$68,(35*U13)/365,"")))/5,2)*5</f>
        <v>0</v>
      </c>
      <c r="W13" s="134">
        <f>IF(N13=$W$67,2.33,IF(N13=$W$68,2.92,IF(N13=0,0)))</f>
        <v>0</v>
      </c>
      <c r="X13" s="137">
        <f>(X18-J13)+1</f>
        <v>42879</v>
      </c>
      <c r="Y13" s="137">
        <f>IF(J13&gt;=$X$62,1,IF(F13&gt;=$X$62,1,0))</f>
        <v>0</v>
      </c>
      <c r="Z13" s="139">
        <f>W13+Y13</f>
        <v>0</v>
      </c>
      <c r="AA13" s="159">
        <f>IF(F13&gt;Y64,F13,"")</f>
      </c>
      <c r="AB13" s="159">
        <f>IF(J13&gt;Y64,J13,"")</f>
      </c>
      <c r="AC13" s="139">
        <f>J28</f>
        <v>0</v>
      </c>
      <c r="AD13" s="139">
        <f>L28</f>
        <v>0</v>
      </c>
      <c r="AE13" s="139">
        <f>SUM(N28,P28)</f>
        <v>0</v>
      </c>
      <c r="AF13" s="184">
        <f>(U13-AC13)/7*L13-(SUM(AD13:AE13)*(L13/5))</f>
        <v>0</v>
      </c>
    </row>
    <row r="14" spans="1:32" s="1" customFormat="1" ht="9.75" customHeight="1">
      <c r="A14" s="96"/>
      <c r="B14" s="89"/>
      <c r="C14" s="89"/>
      <c r="D14" s="89"/>
      <c r="E14" s="89"/>
      <c r="F14" s="92" t="s">
        <v>51</v>
      </c>
      <c r="G14" s="92"/>
      <c r="H14" s="92"/>
      <c r="I14" s="89"/>
      <c r="J14" s="92" t="s">
        <v>52</v>
      </c>
      <c r="K14" s="89"/>
      <c r="L14" s="89"/>
      <c r="M14" s="89"/>
      <c r="N14" s="89"/>
      <c r="O14" s="90"/>
      <c r="P14" s="220"/>
      <c r="Q14" s="220"/>
      <c r="R14" s="220"/>
      <c r="S14" s="106"/>
      <c r="T14" s="2"/>
      <c r="U14" s="185"/>
      <c r="V14" s="134"/>
      <c r="W14" s="134"/>
      <c r="X14" s="134"/>
      <c r="Y14" s="134"/>
      <c r="Z14" s="134"/>
      <c r="AA14" s="159"/>
      <c r="AB14" s="160"/>
      <c r="AC14" s="134"/>
      <c r="AD14" s="134"/>
      <c r="AE14" s="134"/>
      <c r="AF14" s="184">
        <f>(U14-AC14)/7*L14-(SUM(AD14:AE14)*(L14/5))</f>
        <v>0</v>
      </c>
    </row>
    <row r="15" spans="1:32" s="1" customFormat="1" ht="19.5" customHeight="1">
      <c r="A15" s="96"/>
      <c r="B15" s="89"/>
      <c r="C15" s="89"/>
      <c r="D15" s="89"/>
      <c r="E15" s="89"/>
      <c r="F15" s="221"/>
      <c r="G15" s="222"/>
      <c r="H15" s="223"/>
      <c r="I15" s="88"/>
      <c r="J15" s="154"/>
      <c r="K15" s="95"/>
      <c r="L15" s="131"/>
      <c r="M15" s="95"/>
      <c r="N15" s="130"/>
      <c r="O15" s="90"/>
      <c r="P15" s="220"/>
      <c r="Q15" s="220"/>
      <c r="R15" s="220"/>
      <c r="S15" s="106"/>
      <c r="T15" s="2"/>
      <c r="U15" s="183">
        <f>IF(F15="",0,(J15-F15)+1)</f>
        <v>0</v>
      </c>
      <c r="V15" s="135">
        <f>ROUND(IF(N15=$W$66,0,IF(N15=$W$67,(28*U15)/365,IF(N15=$W$68,(35*U15)/365,"")))/5,2)*5</f>
        <v>0</v>
      </c>
      <c r="W15" s="134">
        <f>IF(N15=$W$67,2.33,IF(N15=$W$68,2.92,IF(N15=0,0)))</f>
        <v>0</v>
      </c>
      <c r="X15" s="137">
        <f>(X18-J15)+1</f>
        <v>42879</v>
      </c>
      <c r="Y15" s="137">
        <f>IF(J15&gt;=$X$62,1,IF(F15&gt;=$X$62,1,0))</f>
        <v>0</v>
      </c>
      <c r="Z15" s="139">
        <f>W15+Y15</f>
        <v>0</v>
      </c>
      <c r="AA15" s="159">
        <f>IF(F15&gt;Y64,F15,"")</f>
      </c>
      <c r="AB15" s="159">
        <f>IF(J15&gt;Y64,J15,"")</f>
      </c>
      <c r="AC15" s="139">
        <f>J30</f>
        <v>0</v>
      </c>
      <c r="AD15" s="139">
        <f>L30</f>
        <v>0</v>
      </c>
      <c r="AE15" s="139">
        <f>SUM(N30,P30)</f>
        <v>0</v>
      </c>
      <c r="AF15" s="184">
        <f>(U15-AC15)/7*L15-(SUM(AD15:AE15)*(L15/5))</f>
        <v>0</v>
      </c>
    </row>
    <row r="16" spans="1:32" s="1" customFormat="1" ht="9.75" customHeight="1">
      <c r="A16" s="96"/>
      <c r="B16" s="89"/>
      <c r="C16" s="89"/>
      <c r="D16" s="89"/>
      <c r="E16" s="89"/>
      <c r="F16" s="92" t="s">
        <v>51</v>
      </c>
      <c r="G16" s="92"/>
      <c r="H16" s="92"/>
      <c r="I16" s="89"/>
      <c r="J16" s="92" t="s">
        <v>52</v>
      </c>
      <c r="K16" s="89"/>
      <c r="L16" s="89"/>
      <c r="M16" s="89"/>
      <c r="N16" s="89"/>
      <c r="O16" s="90"/>
      <c r="P16" s="220"/>
      <c r="Q16" s="220"/>
      <c r="R16" s="220"/>
      <c r="S16" s="106"/>
      <c r="T16" s="2"/>
      <c r="U16" s="185"/>
      <c r="V16" s="134"/>
      <c r="W16" s="134"/>
      <c r="X16" s="134"/>
      <c r="Y16" s="134"/>
      <c r="Z16" s="134"/>
      <c r="AA16" s="159"/>
      <c r="AB16" s="160"/>
      <c r="AC16" s="134"/>
      <c r="AD16" s="134"/>
      <c r="AE16" s="134"/>
      <c r="AF16" s="184">
        <f>(U16-AC16)/7*L16-(SUM(AD16:AE16)*(L16/5))</f>
        <v>0</v>
      </c>
    </row>
    <row r="17" spans="1:32" s="1" customFormat="1" ht="19.5" customHeight="1">
      <c r="A17" s="96"/>
      <c r="B17" s="95"/>
      <c r="C17" s="95"/>
      <c r="D17" s="95"/>
      <c r="E17" s="95"/>
      <c r="F17" s="221"/>
      <c r="G17" s="222"/>
      <c r="H17" s="223"/>
      <c r="I17" s="88"/>
      <c r="J17" s="152"/>
      <c r="K17" s="95"/>
      <c r="L17" s="131"/>
      <c r="M17" s="90"/>
      <c r="N17" s="130"/>
      <c r="O17" s="90"/>
      <c r="P17" s="90"/>
      <c r="Q17" s="90"/>
      <c r="R17" s="90"/>
      <c r="S17" s="106"/>
      <c r="T17" s="2"/>
      <c r="U17" s="183">
        <f>IF(F17="",0,(J17-F17)+1)</f>
        <v>0</v>
      </c>
      <c r="V17" s="135">
        <f>ROUND(IF(N17=$W$66,0,IF(N17=$W$67,(28*U17)/365,IF(N17=$W$68,(35*U17)/365,"")))/5,2)*5</f>
        <v>0</v>
      </c>
      <c r="W17" s="134">
        <f>IF(N17=$W$67,2.33,IF(N17=$W$68,2.92,IF(N17=0,0)))</f>
        <v>0</v>
      </c>
      <c r="X17" s="137">
        <f>(X18-J17)+1</f>
        <v>42879</v>
      </c>
      <c r="Y17" s="137">
        <f>IF(J17&gt;=$X$62,1,IF(F17&gt;=$X$62,1,0))</f>
        <v>0</v>
      </c>
      <c r="Z17" s="139">
        <f>W17+Y17</f>
        <v>0</v>
      </c>
      <c r="AA17" s="159">
        <f>IF(F17&gt;Y64,F17,"")</f>
      </c>
      <c r="AB17" s="159">
        <f>IF(J17&gt;X64,J17,"")</f>
      </c>
      <c r="AC17" s="139">
        <f>J32</f>
        <v>0</v>
      </c>
      <c r="AD17" s="139">
        <f>L32</f>
        <v>0</v>
      </c>
      <c r="AE17" s="139">
        <f>SUM(N32,P32)</f>
        <v>0</v>
      </c>
      <c r="AF17" s="184">
        <f>(U17-AC17)/7*L17-(SUM(AD17:AE17)*(L17/5))</f>
        <v>0</v>
      </c>
    </row>
    <row r="18" spans="1:32" s="1" customFormat="1" ht="19.5" customHeight="1">
      <c r="A18" s="96"/>
      <c r="B18" s="95"/>
      <c r="C18" s="95"/>
      <c r="D18" s="95"/>
      <c r="E18" s="95"/>
      <c r="F18" s="88"/>
      <c r="G18" s="88"/>
      <c r="H18" s="88"/>
      <c r="I18" s="88"/>
      <c r="J18" s="95"/>
      <c r="K18" s="90"/>
      <c r="L18" s="90"/>
      <c r="M18" s="90"/>
      <c r="N18" s="90"/>
      <c r="O18" s="89"/>
      <c r="P18" s="89"/>
      <c r="Q18" s="90"/>
      <c r="R18" s="90"/>
      <c r="S18" s="106"/>
      <c r="T18" s="2"/>
      <c r="U18" s="186">
        <f>SUM(U13,U15,U17)</f>
        <v>0</v>
      </c>
      <c r="V18" s="135">
        <f>SUM(V13,V15,V17)</f>
        <v>0</v>
      </c>
      <c r="W18" s="136">
        <f>IF(X17=W19,W17,IF(X15=W19,W15,IF(X13=W19,W13)))</f>
        <v>0</v>
      </c>
      <c r="X18" s="138">
        <f ca="1">TODAY()</f>
        <v>42878</v>
      </c>
      <c r="Y18" s="138"/>
      <c r="Z18" s="134"/>
      <c r="AA18" s="137"/>
      <c r="AB18" s="141"/>
      <c r="AC18" s="134"/>
      <c r="AD18" s="134"/>
      <c r="AE18" s="134" t="s">
        <v>40</v>
      </c>
      <c r="AF18" s="187">
        <f>SUM(AF13:AF17)</f>
        <v>0</v>
      </c>
    </row>
    <row r="19" spans="1:32" s="1" customFormat="1" ht="19.5" customHeight="1">
      <c r="A19" s="96"/>
      <c r="B19" s="109" t="s">
        <v>74</v>
      </c>
      <c r="C19" s="114"/>
      <c r="D19" s="114"/>
      <c r="E19" s="114"/>
      <c r="F19" s="115"/>
      <c r="G19" s="115"/>
      <c r="H19" s="115"/>
      <c r="I19" s="115"/>
      <c r="J19" s="115"/>
      <c r="K19" s="115"/>
      <c r="L19" s="114"/>
      <c r="M19" s="114"/>
      <c r="N19" s="114"/>
      <c r="O19" s="116"/>
      <c r="P19" s="116"/>
      <c r="Q19" s="116"/>
      <c r="R19" s="117"/>
      <c r="S19" s="106"/>
      <c r="T19" s="2"/>
      <c r="U19" s="185"/>
      <c r="V19" s="134"/>
      <c r="W19" s="139">
        <f>MIN(X13,X15,X17)</f>
        <v>42879</v>
      </c>
      <c r="X19" s="139">
        <f>MIN(X13:X17)</f>
        <v>42879</v>
      </c>
      <c r="Y19" s="134">
        <f>IF(X19=X13,L13,IF(X19=X15,L15,IF(X19=X17,L17,"")))</f>
        <v>0</v>
      </c>
      <c r="Z19" s="142">
        <f>COUNTIF(Z13:Z17,3.33)</f>
        <v>0</v>
      </c>
      <c r="AA19" s="138">
        <f>MIN(AA13,AA15,AA17)</f>
        <v>0</v>
      </c>
      <c r="AB19" s="138">
        <f>MAX(AB13,AB15,AB17)</f>
        <v>0</v>
      </c>
      <c r="AC19" s="134"/>
      <c r="AD19" s="134"/>
      <c r="AE19" s="134" t="s">
        <v>41</v>
      </c>
      <c r="AF19" s="188">
        <f>AE57</f>
        <v>0</v>
      </c>
    </row>
    <row r="20" spans="1:32" s="1" customFormat="1" ht="13.5" customHeight="1" thickBot="1">
      <c r="A20" s="96"/>
      <c r="B20" s="88"/>
      <c r="C20" s="88"/>
      <c r="D20" s="88"/>
      <c r="E20" s="88"/>
      <c r="F20" s="88"/>
      <c r="G20" s="88"/>
      <c r="H20" s="88"/>
      <c r="I20" s="88"/>
      <c r="J20" s="88"/>
      <c r="K20" s="95"/>
      <c r="L20" s="89"/>
      <c r="M20" s="88"/>
      <c r="N20" s="88"/>
      <c r="O20" s="91"/>
      <c r="P20" s="91"/>
      <c r="Q20" s="89"/>
      <c r="R20" s="89"/>
      <c r="S20" s="106"/>
      <c r="T20" s="2"/>
      <c r="U20" s="189"/>
      <c r="V20" s="190"/>
      <c r="W20" s="190"/>
      <c r="X20" s="190"/>
      <c r="Y20" s="190"/>
      <c r="Z20" s="190"/>
      <c r="AA20" s="190"/>
      <c r="AB20" s="190"/>
      <c r="AC20" s="190"/>
      <c r="AD20" s="190"/>
      <c r="AE20" s="190" t="s">
        <v>42</v>
      </c>
      <c r="AF20" s="191">
        <f>AF18-AF19</f>
        <v>0</v>
      </c>
    </row>
    <row r="21" spans="1:28" s="1" customFormat="1" ht="19.5" customHeight="1">
      <c r="A21" s="96"/>
      <c r="B21" s="88"/>
      <c r="C21" s="89" t="s">
        <v>44</v>
      </c>
      <c r="D21" s="162"/>
      <c r="E21" s="162"/>
      <c r="F21" s="162"/>
      <c r="G21" s="88"/>
      <c r="H21" s="89"/>
      <c r="I21" s="95"/>
      <c r="J21" s="131"/>
      <c r="K21" s="95"/>
      <c r="L21" s="89" t="s">
        <v>45</v>
      </c>
      <c r="M21" s="89"/>
      <c r="N21" s="131"/>
      <c r="O21" s="89"/>
      <c r="P21" s="89"/>
      <c r="Q21" s="89"/>
      <c r="R21" s="89"/>
      <c r="S21" s="106"/>
      <c r="T21" s="2"/>
      <c r="U21" s="15"/>
      <c r="W21" s="11"/>
      <c r="X21" s="11"/>
      <c r="Y21" s="11"/>
      <c r="Z21" s="11"/>
      <c r="AA21" s="11"/>
      <c r="AB21" s="11"/>
    </row>
    <row r="22" spans="1:28" s="1" customFormat="1" ht="9.75" customHeight="1" thickBot="1">
      <c r="A22" s="96"/>
      <c r="B22" s="88"/>
      <c r="C22" s="100" t="s">
        <v>13</v>
      </c>
      <c r="D22" s="162"/>
      <c r="E22" s="163"/>
      <c r="F22" s="162"/>
      <c r="G22" s="88"/>
      <c r="H22" s="100"/>
      <c r="I22" s="88"/>
      <c r="J22" s="88"/>
      <c r="K22" s="95"/>
      <c r="L22" s="100" t="s">
        <v>8</v>
      </c>
      <c r="M22" s="88"/>
      <c r="N22" s="88"/>
      <c r="O22" s="91"/>
      <c r="P22" s="91"/>
      <c r="Q22" s="89"/>
      <c r="R22" s="89"/>
      <c r="S22" s="106"/>
      <c r="T22" s="2"/>
      <c r="U22" s="15"/>
      <c r="W22" s="11"/>
      <c r="X22" s="11"/>
      <c r="Y22" s="11"/>
      <c r="Z22" s="11"/>
      <c r="AA22" s="11"/>
      <c r="AB22" s="11"/>
    </row>
    <row r="23" spans="1:23" s="1" customFormat="1" ht="17.25" customHeight="1" thickTop="1">
      <c r="A23" s="96"/>
      <c r="B23" s="88"/>
      <c r="C23" s="89"/>
      <c r="D23" s="95"/>
      <c r="E23" s="95"/>
      <c r="F23" s="88"/>
      <c r="G23" s="95"/>
      <c r="H23" s="95"/>
      <c r="I23" s="95"/>
      <c r="J23" s="95"/>
      <c r="K23" s="88"/>
      <c r="L23" s="88"/>
      <c r="M23" s="88"/>
      <c r="N23" s="88"/>
      <c r="O23" s="88"/>
      <c r="P23" s="88"/>
      <c r="Q23" s="88"/>
      <c r="R23" s="89"/>
      <c r="S23" s="106"/>
      <c r="T23" s="4"/>
      <c r="U23" s="4"/>
      <c r="W23" s="176" t="s">
        <v>69</v>
      </c>
    </row>
    <row r="24" spans="1:23" s="1" customFormat="1" ht="12" customHeight="1">
      <c r="A24" s="96"/>
      <c r="B24" s="88"/>
      <c r="C24" s="88"/>
      <c r="D24" s="88"/>
      <c r="E24" s="88"/>
      <c r="F24" s="88"/>
      <c r="G24" s="88"/>
      <c r="H24" s="88"/>
      <c r="I24" s="88"/>
      <c r="J24" s="161" t="s">
        <v>46</v>
      </c>
      <c r="K24" s="88"/>
      <c r="L24" s="161" t="s">
        <v>47</v>
      </c>
      <c r="M24" s="88"/>
      <c r="N24" s="161" t="s">
        <v>48</v>
      </c>
      <c r="O24" s="88"/>
      <c r="P24" s="161" t="s">
        <v>49</v>
      </c>
      <c r="Q24" s="88"/>
      <c r="R24" s="100"/>
      <c r="S24" s="106"/>
      <c r="T24" s="2"/>
      <c r="U24" s="4"/>
      <c r="W24" s="177" t="s">
        <v>70</v>
      </c>
    </row>
    <row r="25" spans="1:23" s="1" customFormat="1" ht="15.75" customHeight="1">
      <c r="A25" s="96"/>
      <c r="B25" s="88"/>
      <c r="C25" s="88"/>
      <c r="D25" s="88"/>
      <c r="E25" s="88"/>
      <c r="F25" s="89" t="s">
        <v>50</v>
      </c>
      <c r="G25" s="88"/>
      <c r="H25" s="88"/>
      <c r="I25" s="88"/>
      <c r="J25" s="208" t="s">
        <v>9</v>
      </c>
      <c r="K25" s="88"/>
      <c r="L25" s="208" t="s">
        <v>10</v>
      </c>
      <c r="M25" s="88"/>
      <c r="N25" s="208" t="s">
        <v>11</v>
      </c>
      <c r="O25" s="91"/>
      <c r="P25" s="208" t="s">
        <v>12</v>
      </c>
      <c r="Q25" s="89"/>
      <c r="R25" s="95"/>
      <c r="S25" s="106"/>
      <c r="T25" s="2"/>
      <c r="U25" s="4"/>
      <c r="W25" s="177" t="s">
        <v>73</v>
      </c>
    </row>
    <row r="26" spans="1:23" s="1" customFormat="1" ht="15.75" customHeight="1">
      <c r="A26" s="96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194"/>
      <c r="M26" s="88"/>
      <c r="N26" s="88"/>
      <c r="O26" s="88"/>
      <c r="P26" s="88"/>
      <c r="Q26" s="89"/>
      <c r="R26" s="95"/>
      <c r="S26" s="106"/>
      <c r="T26" s="2"/>
      <c r="U26" s="4"/>
      <c r="W26" s="177" t="s">
        <v>71</v>
      </c>
    </row>
    <row r="27" spans="1:23" s="1" customFormat="1" ht="3.75" customHeight="1">
      <c r="A27" s="96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95"/>
      <c r="S27" s="106"/>
      <c r="T27" s="2"/>
      <c r="U27" s="4"/>
      <c r="W27" s="177"/>
    </row>
    <row r="28" spans="1:23" s="1" customFormat="1" ht="19.5" customHeight="1" thickBot="1">
      <c r="A28" s="96"/>
      <c r="B28" s="88"/>
      <c r="C28" s="88"/>
      <c r="D28" s="88"/>
      <c r="E28" s="88"/>
      <c r="F28" s="192">
        <f>F13</f>
        <v>0</v>
      </c>
      <c r="G28" s="193"/>
      <c r="H28" s="192">
        <f>J13</f>
        <v>0</v>
      </c>
      <c r="I28" s="153"/>
      <c r="J28" s="131"/>
      <c r="K28" s="88"/>
      <c r="L28" s="131"/>
      <c r="M28" s="88"/>
      <c r="N28" s="131"/>
      <c r="O28" s="91"/>
      <c r="P28" s="194"/>
      <c r="Q28" s="89"/>
      <c r="R28" s="95"/>
      <c r="S28" s="106"/>
      <c r="T28" s="2"/>
      <c r="U28" s="4"/>
      <c r="W28" s="178"/>
    </row>
    <row r="29" spans="1:21" s="1" customFormat="1" ht="9.75" customHeight="1" thickBot="1" thickTop="1">
      <c r="A29" s="96"/>
      <c r="B29" s="88"/>
      <c r="C29" s="88"/>
      <c r="D29" s="88"/>
      <c r="E29" s="88"/>
      <c r="F29" s="150"/>
      <c r="G29" s="150"/>
      <c r="H29" s="150"/>
      <c r="I29" s="153"/>
      <c r="J29" s="89"/>
      <c r="K29" s="88"/>
      <c r="L29" s="89"/>
      <c r="M29" s="88"/>
      <c r="N29" s="89"/>
      <c r="O29" s="91"/>
      <c r="P29" s="89"/>
      <c r="Q29" s="89"/>
      <c r="R29" s="95"/>
      <c r="S29" s="106"/>
      <c r="T29" s="2"/>
      <c r="U29" s="15"/>
    </row>
    <row r="30" spans="1:21" s="1" customFormat="1" ht="19.5" customHeight="1" thickBot="1">
      <c r="A30" s="96"/>
      <c r="B30" s="88"/>
      <c r="C30" s="95"/>
      <c r="D30" s="95"/>
      <c r="E30" s="95"/>
      <c r="F30" s="192">
        <f>F15</f>
        <v>0</v>
      </c>
      <c r="G30" s="193"/>
      <c r="H30" s="192">
        <f>J15</f>
        <v>0</v>
      </c>
      <c r="I30" s="153"/>
      <c r="J30" s="131"/>
      <c r="K30" s="88"/>
      <c r="L30" s="131"/>
      <c r="M30" s="100"/>
      <c r="N30" s="131"/>
      <c r="O30" s="100"/>
      <c r="P30" s="131"/>
      <c r="Q30" s="89"/>
      <c r="R30" s="95"/>
      <c r="S30" s="106"/>
      <c r="T30" s="2"/>
      <c r="U30" s="140" t="b">
        <f>IF(L26=Z61,TRUE,FALSE)</f>
        <v>0</v>
      </c>
    </row>
    <row r="31" spans="1:21" s="1" customFormat="1" ht="9.75" customHeight="1">
      <c r="A31" s="96"/>
      <c r="B31" s="88"/>
      <c r="C31" s="88"/>
      <c r="D31" s="88"/>
      <c r="E31" s="88"/>
      <c r="F31" s="150"/>
      <c r="G31" s="150"/>
      <c r="H31" s="150"/>
      <c r="I31" s="153"/>
      <c r="J31" s="89"/>
      <c r="K31" s="95"/>
      <c r="L31" s="89"/>
      <c r="M31" s="100"/>
      <c r="N31" s="89"/>
      <c r="O31" s="100"/>
      <c r="P31" s="89"/>
      <c r="Q31" s="89"/>
      <c r="R31" s="95"/>
      <c r="S31" s="106"/>
      <c r="T31" s="2"/>
      <c r="U31" s="15"/>
    </row>
    <row r="32" spans="1:21" s="1" customFormat="1" ht="19.5" customHeight="1">
      <c r="A32" s="96"/>
      <c r="B32" s="88"/>
      <c r="C32" s="88"/>
      <c r="D32" s="88"/>
      <c r="E32" s="88"/>
      <c r="F32" s="192">
        <f>F17</f>
        <v>0</v>
      </c>
      <c r="G32" s="193"/>
      <c r="H32" s="192">
        <f>J17</f>
        <v>0</v>
      </c>
      <c r="I32" s="153"/>
      <c r="J32" s="131"/>
      <c r="K32" s="100"/>
      <c r="L32" s="131"/>
      <c r="M32" s="100"/>
      <c r="N32" s="131"/>
      <c r="O32" s="100"/>
      <c r="P32" s="131"/>
      <c r="Q32" s="89"/>
      <c r="R32" s="95"/>
      <c r="S32" s="106"/>
      <c r="T32" s="2"/>
      <c r="U32" s="15"/>
    </row>
    <row r="33" spans="1:21" s="1" customFormat="1" ht="19.5" customHeight="1">
      <c r="A33" s="96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100"/>
      <c r="O33" s="100"/>
      <c r="P33" s="89"/>
      <c r="Q33" s="89"/>
      <c r="R33" s="95"/>
      <c r="S33" s="106"/>
      <c r="T33" s="2"/>
      <c r="U33" s="15"/>
    </row>
    <row r="34" spans="1:21" s="1" customFormat="1" ht="19.5" customHeight="1">
      <c r="A34" s="96"/>
      <c r="B34" s="109" t="s">
        <v>14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4"/>
      <c r="N34" s="114"/>
      <c r="O34" s="118"/>
      <c r="P34" s="118"/>
      <c r="Q34" s="118"/>
      <c r="R34" s="119"/>
      <c r="S34" s="106"/>
      <c r="T34" s="2"/>
      <c r="U34" s="15"/>
    </row>
    <row r="35" spans="1:21" s="1" customFormat="1" ht="9.75" customHeight="1" thickBot="1">
      <c r="A35" s="96"/>
      <c r="B35" s="9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89"/>
      <c r="O35" s="88"/>
      <c r="P35" s="88"/>
      <c r="Q35" s="88"/>
      <c r="R35" s="88"/>
      <c r="S35" s="106"/>
      <c r="T35" s="2"/>
      <c r="U35" s="15"/>
    </row>
    <row r="36" spans="1:31" s="1" customFormat="1" ht="19.5" customHeight="1" thickTop="1">
      <c r="A36" s="96"/>
      <c r="B36" s="95"/>
      <c r="C36" s="89"/>
      <c r="D36" s="88"/>
      <c r="E36" s="88"/>
      <c r="F36" s="92" t="s">
        <v>76</v>
      </c>
      <c r="G36" s="89"/>
      <c r="H36" s="89"/>
      <c r="I36" s="88"/>
      <c r="J36" s="92" t="s">
        <v>51</v>
      </c>
      <c r="K36" s="89"/>
      <c r="L36" s="92" t="s">
        <v>54</v>
      </c>
      <c r="M36" s="89"/>
      <c r="N36" s="92" t="s">
        <v>77</v>
      </c>
      <c r="O36" s="88"/>
      <c r="P36" s="88"/>
      <c r="Q36" s="88"/>
      <c r="R36" s="88"/>
      <c r="S36" s="106"/>
      <c r="T36" s="2"/>
      <c r="U36" s="166" t="s">
        <v>35</v>
      </c>
      <c r="V36" s="167" t="s">
        <v>36</v>
      </c>
      <c r="W36" s="167" t="s">
        <v>37</v>
      </c>
      <c r="X36" s="167" t="s">
        <v>33</v>
      </c>
      <c r="Y36" s="167" t="s">
        <v>34</v>
      </c>
      <c r="Z36" s="167" t="s">
        <v>1</v>
      </c>
      <c r="AA36" s="167" t="s">
        <v>69</v>
      </c>
      <c r="AB36" s="167" t="s">
        <v>70</v>
      </c>
      <c r="AC36" s="167" t="s">
        <v>73</v>
      </c>
      <c r="AD36" s="167" t="s">
        <v>71</v>
      </c>
      <c r="AE36" s="168"/>
    </row>
    <row r="37" spans="1:31" s="1" customFormat="1" ht="19.5" customHeight="1">
      <c r="A37" s="96"/>
      <c r="B37" s="95"/>
      <c r="C37" s="88"/>
      <c r="D37" s="88"/>
      <c r="E37" s="88"/>
      <c r="F37" s="224"/>
      <c r="G37" s="225"/>
      <c r="H37" s="226"/>
      <c r="I37" s="88"/>
      <c r="J37" s="156"/>
      <c r="K37" s="89"/>
      <c r="L37" s="156"/>
      <c r="M37" s="89"/>
      <c r="N37" s="120"/>
      <c r="O37" s="88"/>
      <c r="P37" s="88"/>
      <c r="Q37" s="88"/>
      <c r="R37" s="88"/>
      <c r="S37" s="106"/>
      <c r="T37" s="2"/>
      <c r="U37" s="169">
        <f>IF(J37=0,0,(L37-J37+1))</f>
        <v>0</v>
      </c>
      <c r="V37" s="164">
        <f>F37</f>
        <v>0</v>
      </c>
      <c r="W37" s="165">
        <f>IF(OR(F37=$W$25,F37=$W$26),100%,N37)</f>
        <v>0</v>
      </c>
      <c r="X37" s="159">
        <f>J37</f>
        <v>0</v>
      </c>
      <c r="Y37" s="159">
        <f>L37</f>
        <v>0</v>
      </c>
      <c r="Z37" s="134">
        <f>IF(AND(X37&gt;=$AA$13,X37&lt;=$AB$13),$L$13,IF(AND(X37&gt;=$AA$15,X37&lt;=$AB$15),$L$15,IF(AND(X37&gt;=$AA$17,X37&lt;=$AB$17),$L$17,0)))</f>
        <v>0</v>
      </c>
      <c r="AA37" s="134">
        <f>IF(V37=$AA$36,U37*W37,0)</f>
        <v>0</v>
      </c>
      <c r="AB37" s="134">
        <f>IF(V37=$AB$36,U37*W37,0)</f>
        <v>0</v>
      </c>
      <c r="AC37" s="134">
        <f>IF(V37=$AC$36,U37*W37,0)</f>
        <v>0</v>
      </c>
      <c r="AD37" s="134">
        <f>IF(V37=$AD$36,U37*W37,0)</f>
        <v>0</v>
      </c>
      <c r="AE37" s="170">
        <f>SUM(AA37:AD37)*(Z37/7)</f>
        <v>0</v>
      </c>
    </row>
    <row r="38" spans="1:31" s="1" customFormat="1" ht="9.75" customHeight="1">
      <c r="A38" s="96"/>
      <c r="B38" s="95"/>
      <c r="C38" s="88"/>
      <c r="D38" s="88"/>
      <c r="E38" s="88"/>
      <c r="F38" s="88"/>
      <c r="G38" s="88"/>
      <c r="H38" s="88"/>
      <c r="I38" s="88"/>
      <c r="J38" s="89"/>
      <c r="K38" s="89"/>
      <c r="L38" s="89"/>
      <c r="M38" s="89"/>
      <c r="N38" s="89"/>
      <c r="O38" s="88"/>
      <c r="P38" s="88"/>
      <c r="Q38" s="88"/>
      <c r="R38" s="88"/>
      <c r="S38" s="106"/>
      <c r="T38" s="2"/>
      <c r="U38" s="169"/>
      <c r="V38" s="164"/>
      <c r="W38" s="165"/>
      <c r="X38" s="159"/>
      <c r="Y38" s="159"/>
      <c r="Z38" s="134"/>
      <c r="AA38" s="134"/>
      <c r="AB38" s="134"/>
      <c r="AC38" s="134"/>
      <c r="AD38" s="134"/>
      <c r="AE38" s="170"/>
    </row>
    <row r="39" spans="1:31" s="1" customFormat="1" ht="19.5" customHeight="1">
      <c r="A39" s="96"/>
      <c r="B39" s="95"/>
      <c r="C39" s="88"/>
      <c r="D39" s="88"/>
      <c r="E39" s="88"/>
      <c r="F39" s="224"/>
      <c r="G39" s="225"/>
      <c r="H39" s="226"/>
      <c r="I39" s="88"/>
      <c r="J39" s="156"/>
      <c r="K39" s="89"/>
      <c r="L39" s="156"/>
      <c r="M39" s="89"/>
      <c r="N39" s="120"/>
      <c r="O39" s="88"/>
      <c r="P39" s="88"/>
      <c r="Q39" s="88"/>
      <c r="R39" s="88"/>
      <c r="S39" s="106"/>
      <c r="T39" s="2"/>
      <c r="U39" s="169">
        <f>IF(J39=0,0,(L39-J39+1))</f>
        <v>0</v>
      </c>
      <c r="V39" s="164">
        <f>F39</f>
        <v>0</v>
      </c>
      <c r="W39" s="165">
        <f>IF(OR(F39=$W$25,F39=$W$26),100%,N39)</f>
        <v>0</v>
      </c>
      <c r="X39" s="159">
        <f>J39</f>
        <v>0</v>
      </c>
      <c r="Y39" s="159">
        <f>L39</f>
        <v>0</v>
      </c>
      <c r="Z39" s="134">
        <f>IF(AND(X39&gt;=$AA$13,X39&lt;=$AB$13),$L$13,IF(AND(X39&gt;=$AA$15,X39&lt;=$AB$15),$L$15,IF(AND(X39&gt;=$AA$17,X39&lt;=$AB$17),$L$17,0)))</f>
        <v>0</v>
      </c>
      <c r="AA39" s="134">
        <f>IF(V39=$AA$36,U39*W39,0)</f>
        <v>0</v>
      </c>
      <c r="AB39" s="134">
        <f>IF(V39=$AB$36,U39*W39,0)</f>
        <v>0</v>
      </c>
      <c r="AC39" s="134">
        <f>IF(V39=$AC$36,U39*W39,0)</f>
        <v>0</v>
      </c>
      <c r="AD39" s="134">
        <f>IF(V39=$AD$36,U39*W39,0)</f>
        <v>0</v>
      </c>
      <c r="AE39" s="170">
        <f>SUM(AA39:AD39)*(Z39/7)</f>
        <v>0</v>
      </c>
    </row>
    <row r="40" spans="1:31" s="1" customFormat="1" ht="9.75" customHeight="1">
      <c r="A40" s="96"/>
      <c r="B40" s="88"/>
      <c r="C40" s="88"/>
      <c r="D40" s="88"/>
      <c r="E40" s="88"/>
      <c r="F40" s="88"/>
      <c r="G40" s="88"/>
      <c r="H40" s="88"/>
      <c r="I40" s="88"/>
      <c r="J40" s="89"/>
      <c r="K40" s="89"/>
      <c r="L40" s="89"/>
      <c r="M40" s="89"/>
      <c r="N40" s="89"/>
      <c r="O40" s="88"/>
      <c r="P40" s="88"/>
      <c r="Q40" s="88"/>
      <c r="R40" s="88"/>
      <c r="S40" s="106"/>
      <c r="T40" s="2"/>
      <c r="U40" s="169"/>
      <c r="V40" s="164"/>
      <c r="W40" s="165"/>
      <c r="X40" s="159"/>
      <c r="Y40" s="159"/>
      <c r="Z40" s="134"/>
      <c r="AA40" s="134"/>
      <c r="AB40" s="134"/>
      <c r="AC40" s="134"/>
      <c r="AD40" s="134"/>
      <c r="AE40" s="170"/>
    </row>
    <row r="41" spans="1:31" s="1" customFormat="1" ht="19.5" customHeight="1">
      <c r="A41" s="96"/>
      <c r="B41" s="95"/>
      <c r="C41" s="88"/>
      <c r="D41" s="88"/>
      <c r="E41" s="88"/>
      <c r="F41" s="224"/>
      <c r="G41" s="225"/>
      <c r="H41" s="226"/>
      <c r="I41" s="88"/>
      <c r="J41" s="156"/>
      <c r="K41" s="89"/>
      <c r="L41" s="156"/>
      <c r="M41" s="95"/>
      <c r="N41" s="120"/>
      <c r="O41" s="88"/>
      <c r="P41" s="88"/>
      <c r="Q41" s="88"/>
      <c r="R41" s="88"/>
      <c r="S41" s="106"/>
      <c r="T41" s="2"/>
      <c r="U41" s="169">
        <f>IF(J41=0,0,(L41-J41+1))</f>
        <v>0</v>
      </c>
      <c r="V41" s="164">
        <f>F41</f>
        <v>0</v>
      </c>
      <c r="W41" s="165">
        <f>IF(OR(F41=$W$25,F41=$W$26),100%,N41)</f>
        <v>0</v>
      </c>
      <c r="X41" s="159">
        <f>J41</f>
        <v>0</v>
      </c>
      <c r="Y41" s="159">
        <f>L41</f>
        <v>0</v>
      </c>
      <c r="Z41" s="134">
        <f>IF(AND(X41&gt;=$AA$13,X41&lt;=$AB$13),$L$13,IF(AND(X41&gt;=$AA$15,X41&lt;=$AB$15),$L$15,IF(AND(X41&gt;=$AA$17,X41&lt;=$AB$17),$L$17,0)))</f>
        <v>0</v>
      </c>
      <c r="AA41" s="134">
        <f>IF(V41=$AA$36,U41*W41,0)</f>
        <v>0</v>
      </c>
      <c r="AB41" s="134">
        <f>IF(V41=$AB$36,U41*W41,0)</f>
        <v>0</v>
      </c>
      <c r="AC41" s="134">
        <f>IF(V41=$AC$36,U41*W41,0)</f>
        <v>0</v>
      </c>
      <c r="AD41" s="134">
        <f>IF(V41=$AD$36,U41*W41,0)</f>
        <v>0</v>
      </c>
      <c r="AE41" s="170">
        <f>SUM(AA41:AD41)*(Z41/7)</f>
        <v>0</v>
      </c>
    </row>
    <row r="42" spans="1:31" s="1" customFormat="1" ht="9.75" customHeight="1">
      <c r="A42" s="96"/>
      <c r="B42" s="95"/>
      <c r="C42" s="88"/>
      <c r="D42" s="88"/>
      <c r="E42" s="88"/>
      <c r="F42" s="88"/>
      <c r="G42" s="88"/>
      <c r="H42" s="88"/>
      <c r="I42" s="88"/>
      <c r="J42" s="92"/>
      <c r="K42" s="88"/>
      <c r="L42" s="92"/>
      <c r="M42" s="95"/>
      <c r="N42" s="95"/>
      <c r="O42" s="88"/>
      <c r="P42" s="88"/>
      <c r="Q42" s="88"/>
      <c r="R42" s="88"/>
      <c r="S42" s="106"/>
      <c r="T42" s="2"/>
      <c r="U42" s="169"/>
      <c r="V42" s="164"/>
      <c r="W42" s="165"/>
      <c r="X42" s="159"/>
      <c r="Y42" s="159"/>
      <c r="Z42" s="134"/>
      <c r="AA42" s="134"/>
      <c r="AB42" s="134"/>
      <c r="AC42" s="134"/>
      <c r="AD42" s="134"/>
      <c r="AE42" s="170"/>
    </row>
    <row r="43" spans="1:31" s="1" customFormat="1" ht="19.5" customHeight="1">
      <c r="A43" s="96"/>
      <c r="B43" s="95"/>
      <c r="C43" s="89"/>
      <c r="D43" s="88"/>
      <c r="E43" s="88"/>
      <c r="F43" s="224"/>
      <c r="G43" s="225"/>
      <c r="H43" s="226"/>
      <c r="I43" s="88"/>
      <c r="J43" s="156"/>
      <c r="K43" s="88"/>
      <c r="L43" s="151"/>
      <c r="M43" s="89"/>
      <c r="N43" s="120"/>
      <c r="O43" s="89"/>
      <c r="P43" s="89"/>
      <c r="Q43" s="89"/>
      <c r="R43" s="89"/>
      <c r="S43" s="106"/>
      <c r="T43" s="2"/>
      <c r="U43" s="169">
        <f>IF(J43=0,0,(L43-J43+1))</f>
        <v>0</v>
      </c>
      <c r="V43" s="164">
        <f>F43</f>
        <v>0</v>
      </c>
      <c r="W43" s="165">
        <f>IF(OR(F43=$W$25,F43=$W$26),100%,N43)</f>
        <v>0</v>
      </c>
      <c r="X43" s="159">
        <f>J43</f>
        <v>0</v>
      </c>
      <c r="Y43" s="159">
        <f>L43</f>
        <v>0</v>
      </c>
      <c r="Z43" s="134">
        <f>IF(AND(X43&gt;=$AA$13,X43&lt;=$AB$13),$L$13,IF(AND(X43&gt;=$AA$15,X43&lt;=$AB$15),$L$15,IF(AND(X43&gt;=$AA$17,X43&lt;=$AB$17),$L$17,0)))</f>
        <v>0</v>
      </c>
      <c r="AA43" s="134">
        <f>IF(V43=$AA$36,U43*W43,0)</f>
        <v>0</v>
      </c>
      <c r="AB43" s="134">
        <f>IF(V43=$AB$36,U43*W43,0)</f>
        <v>0</v>
      </c>
      <c r="AC43" s="134">
        <f>IF(V43=$AC$36,U43*W43,0)</f>
        <v>0</v>
      </c>
      <c r="AD43" s="134">
        <f>IF(V43=$AD$36,U43*W43,0)</f>
        <v>0</v>
      </c>
      <c r="AE43" s="170">
        <f>SUM(AA43:AD43)*(Z43/7)</f>
        <v>0</v>
      </c>
    </row>
    <row r="44" spans="1:31" s="1" customFormat="1" ht="9.75" customHeight="1">
      <c r="A44" s="96"/>
      <c r="B44" s="88"/>
      <c r="C44" s="89"/>
      <c r="D44" s="88"/>
      <c r="E44" s="88"/>
      <c r="F44" s="88"/>
      <c r="G44" s="88"/>
      <c r="H44" s="88"/>
      <c r="I44" s="88"/>
      <c r="J44" s="92"/>
      <c r="K44" s="89"/>
      <c r="L44" s="92"/>
      <c r="M44" s="88"/>
      <c r="N44" s="92"/>
      <c r="O44" s="95"/>
      <c r="P44" s="89"/>
      <c r="Q44" s="89"/>
      <c r="R44" s="89"/>
      <c r="S44" s="106"/>
      <c r="T44" s="2"/>
      <c r="U44" s="169"/>
      <c r="V44" s="164"/>
      <c r="W44" s="165"/>
      <c r="X44" s="159"/>
      <c r="Y44" s="159"/>
      <c r="Z44" s="134"/>
      <c r="AA44" s="134"/>
      <c r="AB44" s="134"/>
      <c r="AC44" s="134"/>
      <c r="AD44" s="134"/>
      <c r="AE44" s="170"/>
    </row>
    <row r="45" spans="1:31" s="1" customFormat="1" ht="19.5" customHeight="1">
      <c r="A45" s="96"/>
      <c r="B45" s="88"/>
      <c r="C45" s="89"/>
      <c r="D45" s="89"/>
      <c r="E45" s="89"/>
      <c r="F45" s="224"/>
      <c r="G45" s="225"/>
      <c r="H45" s="226"/>
      <c r="I45" s="89"/>
      <c r="J45" s="156"/>
      <c r="K45" s="89"/>
      <c r="L45" s="151"/>
      <c r="M45" s="90"/>
      <c r="N45" s="120"/>
      <c r="O45" s="95"/>
      <c r="P45" s="89"/>
      <c r="Q45" s="89"/>
      <c r="R45" s="89"/>
      <c r="S45" s="106"/>
      <c r="T45" s="2"/>
      <c r="U45" s="169">
        <f>IF(J45=0,0,(L45-J45+1))</f>
        <v>0</v>
      </c>
      <c r="V45" s="164">
        <f>F45</f>
        <v>0</v>
      </c>
      <c r="W45" s="165">
        <f>IF(OR(F45=$W$25,F45=$W$26),100%,N45)</f>
        <v>0</v>
      </c>
      <c r="X45" s="159">
        <f>J45</f>
        <v>0</v>
      </c>
      <c r="Y45" s="159">
        <f>L45</f>
        <v>0</v>
      </c>
      <c r="Z45" s="134">
        <f>IF(AND(X45&gt;=$AA$13,X45&lt;=$AB$13),$L$13,IF(AND(X45&gt;=$AA$15,X45&lt;=$AB$15),$L$15,IF(AND(X45&gt;=$AA$17,X45&lt;=$AB$17),$L$17,0)))</f>
        <v>0</v>
      </c>
      <c r="AA45" s="134">
        <f>IF(V45=$AA$36,U45*W45,0)</f>
        <v>0</v>
      </c>
      <c r="AB45" s="134">
        <f>IF(V45=$AB$36,U45*W45,0)</f>
        <v>0</v>
      </c>
      <c r="AC45" s="134">
        <f>IF(V45=$AC$36,U45*W45,0)</f>
        <v>0</v>
      </c>
      <c r="AD45" s="134">
        <f>IF(V45=$AD$36,U45*W45,0)</f>
        <v>0</v>
      </c>
      <c r="AE45" s="170">
        <f>SUM(AA45:AD45)*(Z45/7)</f>
        <v>0</v>
      </c>
    </row>
    <row r="46" spans="1:31" s="1" customFormat="1" ht="9.75" customHeight="1">
      <c r="A46" s="96"/>
      <c r="B46" s="89"/>
      <c r="C46" s="89"/>
      <c r="D46" s="89"/>
      <c r="E46" s="89"/>
      <c r="F46" s="88"/>
      <c r="G46" s="88"/>
      <c r="H46" s="88"/>
      <c r="I46" s="89"/>
      <c r="J46" s="89"/>
      <c r="K46" s="89"/>
      <c r="L46" s="89"/>
      <c r="M46" s="90"/>
      <c r="N46" s="89"/>
      <c r="O46" s="95"/>
      <c r="P46" s="95"/>
      <c r="Q46" s="89"/>
      <c r="R46" s="89"/>
      <c r="S46" s="106"/>
      <c r="T46" s="2"/>
      <c r="U46" s="169"/>
      <c r="V46" s="164"/>
      <c r="W46" s="165"/>
      <c r="X46" s="159"/>
      <c r="Y46" s="159"/>
      <c r="Z46" s="134"/>
      <c r="AA46" s="134"/>
      <c r="AB46" s="134"/>
      <c r="AC46" s="134"/>
      <c r="AD46" s="134"/>
      <c r="AE46" s="170"/>
    </row>
    <row r="47" spans="1:31" s="1" customFormat="1" ht="19.5" customHeight="1">
      <c r="A47" s="96"/>
      <c r="B47" s="89"/>
      <c r="C47" s="89"/>
      <c r="D47" s="89"/>
      <c r="E47" s="89"/>
      <c r="F47" s="224"/>
      <c r="G47" s="225"/>
      <c r="H47" s="226"/>
      <c r="I47" s="89"/>
      <c r="J47" s="156"/>
      <c r="K47" s="89"/>
      <c r="L47" s="151"/>
      <c r="M47" s="90"/>
      <c r="N47" s="120"/>
      <c r="O47" s="95"/>
      <c r="P47" s="95"/>
      <c r="Q47" s="89"/>
      <c r="R47" s="89"/>
      <c r="S47" s="106"/>
      <c r="T47" s="2"/>
      <c r="U47" s="169">
        <f>IF(J47=0,0,(L47-J47+1))</f>
        <v>0</v>
      </c>
      <c r="V47" s="164">
        <f>F47</f>
        <v>0</v>
      </c>
      <c r="W47" s="165">
        <f>IF(OR(F47=$W$25,F47=$W$26),100%,N47)</f>
        <v>0</v>
      </c>
      <c r="X47" s="159">
        <f>J47</f>
        <v>0</v>
      </c>
      <c r="Y47" s="159">
        <f>L47</f>
        <v>0</v>
      </c>
      <c r="Z47" s="134">
        <f>IF(AND(X47&gt;=$AA$13,X47&lt;=$AB$13),$L$13,IF(AND(X47&gt;=$AA$15,X47&lt;=$AB$15),$L$15,IF(AND(X47&gt;=$AA$17,X47&lt;=$AB$17),$L$17,0)))</f>
        <v>0</v>
      </c>
      <c r="AA47" s="134">
        <f>IF(V47=$AA$36,U47*W47,0)</f>
        <v>0</v>
      </c>
      <c r="AB47" s="134">
        <f>IF(V47=$AB$36,U47*W47,0)</f>
        <v>0</v>
      </c>
      <c r="AC47" s="134">
        <f>IF(V47=$AC$36,U47*W47,0)</f>
        <v>0</v>
      </c>
      <c r="AD47" s="134">
        <f>IF(V47=$AD$36,U47*W47,0)</f>
        <v>0</v>
      </c>
      <c r="AE47" s="170">
        <f>SUM(AA47:AD47)*(Z47/7)</f>
        <v>0</v>
      </c>
    </row>
    <row r="48" spans="1:31" s="1" customFormat="1" ht="9.75" customHeight="1">
      <c r="A48" s="96"/>
      <c r="B48" s="89"/>
      <c r="C48" s="89"/>
      <c r="D48" s="89"/>
      <c r="E48" s="89"/>
      <c r="F48" s="88"/>
      <c r="G48" s="88"/>
      <c r="H48" s="88"/>
      <c r="I48" s="88"/>
      <c r="J48" s="89"/>
      <c r="K48" s="89"/>
      <c r="L48" s="89"/>
      <c r="M48" s="88"/>
      <c r="N48" s="89"/>
      <c r="O48" s="95"/>
      <c r="P48" s="95"/>
      <c r="Q48" s="89"/>
      <c r="R48" s="89"/>
      <c r="S48" s="106"/>
      <c r="T48" s="2"/>
      <c r="U48" s="169"/>
      <c r="V48" s="164"/>
      <c r="W48" s="165"/>
      <c r="X48" s="159"/>
      <c r="Y48" s="159"/>
      <c r="Z48" s="134"/>
      <c r="AA48" s="134"/>
      <c r="AB48" s="134"/>
      <c r="AC48" s="134"/>
      <c r="AD48" s="134"/>
      <c r="AE48" s="170"/>
    </row>
    <row r="49" spans="1:31" s="1" customFormat="1" ht="19.5" customHeight="1">
      <c r="A49" s="96"/>
      <c r="B49" s="89"/>
      <c r="C49" s="89"/>
      <c r="D49" s="89"/>
      <c r="E49" s="89"/>
      <c r="F49" s="224"/>
      <c r="G49" s="225"/>
      <c r="H49" s="226"/>
      <c r="I49" s="88"/>
      <c r="J49" s="156"/>
      <c r="K49" s="89"/>
      <c r="L49" s="151"/>
      <c r="M49" s="88"/>
      <c r="N49" s="120"/>
      <c r="O49" s="95"/>
      <c r="P49" s="95"/>
      <c r="Q49" s="89"/>
      <c r="R49" s="89"/>
      <c r="S49" s="106"/>
      <c r="T49" s="2"/>
      <c r="U49" s="169">
        <f>IF(J49=0,0,(L49-J49+1))</f>
        <v>0</v>
      </c>
      <c r="V49" s="164">
        <f>F49</f>
        <v>0</v>
      </c>
      <c r="W49" s="165">
        <f>IF(OR(F49=$W$25,F49=$W$26),100%,N49)</f>
        <v>0</v>
      </c>
      <c r="X49" s="159">
        <f>J49</f>
        <v>0</v>
      </c>
      <c r="Y49" s="159">
        <f>L49</f>
        <v>0</v>
      </c>
      <c r="Z49" s="134">
        <f>IF(AND(X49&gt;=$AA$13,X49&lt;=$AB$13),$L$13,IF(AND(X49&gt;=$AA$15,X49&lt;=$AB$15),$L$15,IF(AND(X49&gt;=$AA$17,X49&lt;=$AB$17),$L$17,0)))</f>
        <v>0</v>
      </c>
      <c r="AA49" s="134">
        <f>IF(V49=$AA$36,U49*W49,0)</f>
        <v>0</v>
      </c>
      <c r="AB49" s="134">
        <f>IF(V49=$AB$36,U49*W49,0)</f>
        <v>0</v>
      </c>
      <c r="AC49" s="134">
        <f>IF(V49=$AC$36,U49*W49,0)</f>
        <v>0</v>
      </c>
      <c r="AD49" s="134">
        <f>IF(V49=$AD$36,U49*W49,0)</f>
        <v>0</v>
      </c>
      <c r="AE49" s="170">
        <f>SUM(AA49:AD49)*(Z49/7)</f>
        <v>0</v>
      </c>
    </row>
    <row r="50" spans="1:31" s="1" customFormat="1" ht="9.75" customHeight="1">
      <c r="A50" s="96"/>
      <c r="B50" s="89"/>
      <c r="C50" s="89"/>
      <c r="D50" s="89"/>
      <c r="E50" s="89"/>
      <c r="F50" s="88"/>
      <c r="G50" s="88"/>
      <c r="H50" s="88"/>
      <c r="I50" s="88"/>
      <c r="J50" s="88"/>
      <c r="K50" s="89"/>
      <c r="L50" s="88"/>
      <c r="M50" s="88"/>
      <c r="N50" s="88"/>
      <c r="O50" s="95"/>
      <c r="P50" s="95"/>
      <c r="Q50" s="89"/>
      <c r="R50" s="89"/>
      <c r="S50" s="106"/>
      <c r="T50" s="2"/>
      <c r="U50" s="169"/>
      <c r="V50" s="164"/>
      <c r="W50" s="165"/>
      <c r="X50" s="159"/>
      <c r="Y50" s="159"/>
      <c r="Z50" s="134"/>
      <c r="AA50" s="134"/>
      <c r="AB50" s="134"/>
      <c r="AC50" s="134"/>
      <c r="AD50" s="134"/>
      <c r="AE50" s="170"/>
    </row>
    <row r="51" spans="1:31" s="1" customFormat="1" ht="19.5" customHeight="1">
      <c r="A51" s="96"/>
      <c r="B51" s="89"/>
      <c r="C51" s="89"/>
      <c r="D51" s="89"/>
      <c r="E51" s="89"/>
      <c r="F51" s="224"/>
      <c r="G51" s="225"/>
      <c r="H51" s="226"/>
      <c r="I51" s="88"/>
      <c r="J51" s="156"/>
      <c r="K51" s="89"/>
      <c r="L51" s="151"/>
      <c r="M51" s="88"/>
      <c r="N51" s="120"/>
      <c r="O51" s="95"/>
      <c r="P51" s="95"/>
      <c r="Q51" s="89"/>
      <c r="R51" s="89"/>
      <c r="S51" s="106"/>
      <c r="T51" s="2"/>
      <c r="U51" s="169">
        <f>IF(J51=0,0,(L51-J51+1))</f>
        <v>0</v>
      </c>
      <c r="V51" s="164">
        <f>F51</f>
        <v>0</v>
      </c>
      <c r="W51" s="165">
        <f>IF(OR(F51=$W$25,F51=$W$26),100%,N51)</f>
        <v>0</v>
      </c>
      <c r="X51" s="159">
        <f>J51</f>
        <v>0</v>
      </c>
      <c r="Y51" s="159">
        <f>L51</f>
        <v>0</v>
      </c>
      <c r="Z51" s="134">
        <f>IF(AND(X51&gt;=$AA$13,X51&lt;=$AB$13),$L$13,IF(AND(X51&gt;=$AA$15,X51&lt;=$AB$15),$L$15,IF(AND(X51&gt;=$AA$17,X51&lt;=$AB$17),$L$17,0)))</f>
        <v>0</v>
      </c>
      <c r="AA51" s="134">
        <f>IF(V51=$AA$36,U51*W51,0)</f>
        <v>0</v>
      </c>
      <c r="AB51" s="134">
        <f>IF(V51=$AB$36,U51*W51,0)</f>
        <v>0</v>
      </c>
      <c r="AC51" s="134">
        <f>IF(V51=$AC$36,U51*W51,0)</f>
        <v>0</v>
      </c>
      <c r="AD51" s="134">
        <f>IF(V51=$AD$36,U51*W51,0)</f>
        <v>0</v>
      </c>
      <c r="AE51" s="170">
        <f>SUM(AA51:AD51)*(Z51/7)</f>
        <v>0</v>
      </c>
    </row>
    <row r="52" spans="1:31" s="1" customFormat="1" ht="9.75" customHeight="1">
      <c r="A52" s="96"/>
      <c r="B52" s="89"/>
      <c r="C52" s="89"/>
      <c r="D52" s="89"/>
      <c r="E52" s="89"/>
      <c r="F52" s="88"/>
      <c r="G52" s="88"/>
      <c r="H52" s="88"/>
      <c r="I52" s="89"/>
      <c r="J52" s="89"/>
      <c r="K52" s="89"/>
      <c r="L52" s="89"/>
      <c r="M52" s="90"/>
      <c r="N52" s="89"/>
      <c r="O52" s="95"/>
      <c r="P52" s="95"/>
      <c r="Q52" s="89"/>
      <c r="R52" s="89"/>
      <c r="S52" s="106"/>
      <c r="T52" s="2"/>
      <c r="U52" s="169"/>
      <c r="V52" s="164"/>
      <c r="W52" s="165"/>
      <c r="X52" s="159"/>
      <c r="Y52" s="159"/>
      <c r="Z52" s="134"/>
      <c r="AA52" s="134"/>
      <c r="AB52" s="134"/>
      <c r="AC52" s="134"/>
      <c r="AD52" s="134"/>
      <c r="AE52" s="170"/>
    </row>
    <row r="53" spans="1:31" s="1" customFormat="1" ht="19.5" customHeight="1">
      <c r="A53" s="96"/>
      <c r="B53" s="89"/>
      <c r="C53" s="89"/>
      <c r="D53" s="89"/>
      <c r="E53" s="89"/>
      <c r="F53" s="224"/>
      <c r="G53" s="225"/>
      <c r="H53" s="226"/>
      <c r="I53" s="88"/>
      <c r="J53" s="156"/>
      <c r="K53" s="89"/>
      <c r="L53" s="151"/>
      <c r="M53" s="88"/>
      <c r="N53" s="120"/>
      <c r="O53" s="95"/>
      <c r="P53" s="95"/>
      <c r="Q53" s="89"/>
      <c r="R53" s="89"/>
      <c r="S53" s="106"/>
      <c r="T53" s="2"/>
      <c r="U53" s="169">
        <f>IF(J53=0,0,(L53-J53+1))</f>
        <v>0</v>
      </c>
      <c r="V53" s="164">
        <f>F53</f>
        <v>0</v>
      </c>
      <c r="W53" s="165">
        <f>IF(OR(F53=$W$25,F53=$W$26),100%,N53)</f>
        <v>0</v>
      </c>
      <c r="X53" s="159">
        <f>J53</f>
        <v>0</v>
      </c>
      <c r="Y53" s="159">
        <f>L53</f>
        <v>0</v>
      </c>
      <c r="Z53" s="134">
        <f>IF(AND(X53&gt;=$AA$13,X53&lt;=$AB$13),$L$13,IF(AND(X53&gt;=$AA$15,X53&lt;=$AB$15),$L$15,IF(AND(X53&gt;=$AA$17,X53&lt;=$AB$17),$L$17,0)))</f>
        <v>0</v>
      </c>
      <c r="AA53" s="134">
        <f>IF(V53=$AA$36,U53*W53,0)</f>
        <v>0</v>
      </c>
      <c r="AB53" s="134">
        <f>IF(V53=$AB$36,U53*W53,0)</f>
        <v>0</v>
      </c>
      <c r="AC53" s="134">
        <f>IF(V53=$AC$36,U53*W53,0)</f>
        <v>0</v>
      </c>
      <c r="AD53" s="134">
        <f>IF(V53=$AD$36,U53*W53,0)</f>
        <v>0</v>
      </c>
      <c r="AE53" s="170">
        <f>SUM(AA53:AD53)*(Z53/7)</f>
        <v>0</v>
      </c>
    </row>
    <row r="54" spans="1:31" s="1" customFormat="1" ht="9.75" customHeight="1">
      <c r="A54" s="96"/>
      <c r="B54" s="89"/>
      <c r="C54" s="89"/>
      <c r="D54" s="89"/>
      <c r="E54" s="89"/>
      <c r="F54" s="88"/>
      <c r="G54" s="88"/>
      <c r="H54" s="88"/>
      <c r="I54" s="88"/>
      <c r="J54" s="89"/>
      <c r="K54" s="89"/>
      <c r="L54" s="89"/>
      <c r="M54" s="88"/>
      <c r="N54" s="89"/>
      <c r="O54" s="95"/>
      <c r="P54" s="95"/>
      <c r="Q54" s="89"/>
      <c r="R54" s="89"/>
      <c r="S54" s="106"/>
      <c r="T54" s="2"/>
      <c r="U54" s="169"/>
      <c r="V54" s="164"/>
      <c r="W54" s="165"/>
      <c r="X54" s="159"/>
      <c r="Y54" s="159"/>
      <c r="Z54" s="134"/>
      <c r="AA54" s="134"/>
      <c r="AB54" s="134"/>
      <c r="AC54" s="134"/>
      <c r="AD54" s="134"/>
      <c r="AE54" s="170"/>
    </row>
    <row r="55" spans="1:31" s="1" customFormat="1" ht="19.5" customHeight="1">
      <c r="A55" s="96"/>
      <c r="B55" s="89"/>
      <c r="C55" s="89"/>
      <c r="D55" s="89"/>
      <c r="E55" s="89"/>
      <c r="F55" s="224"/>
      <c r="G55" s="225"/>
      <c r="H55" s="226"/>
      <c r="I55" s="88"/>
      <c r="J55" s="156"/>
      <c r="K55" s="89"/>
      <c r="L55" s="151"/>
      <c r="M55" s="88"/>
      <c r="N55" s="120"/>
      <c r="O55" s="95"/>
      <c r="P55" s="95"/>
      <c r="Q55" s="89"/>
      <c r="R55" s="89"/>
      <c r="S55" s="106"/>
      <c r="T55" s="2"/>
      <c r="U55" s="169">
        <f>IF(J55=0,0,(L55-J55+1))</f>
        <v>0</v>
      </c>
      <c r="V55" s="164">
        <f>F55</f>
        <v>0</v>
      </c>
      <c r="W55" s="165">
        <f>IF(OR(F55=$W$25,F55=$W$26),100%,N55)</f>
        <v>0</v>
      </c>
      <c r="X55" s="159">
        <f>J55</f>
        <v>0</v>
      </c>
      <c r="Y55" s="159">
        <f>L55</f>
        <v>0</v>
      </c>
      <c r="Z55" s="134">
        <f>IF(AND(X55&gt;=$AA$13,X55&lt;=$AB$13),$L$13,IF(AND(X55&gt;=$AA$15,X55&lt;=$AB$15),$L$15,IF(AND(X55&gt;=$AA$17,X55&lt;=$AB$17),$L$17,0)))</f>
        <v>0</v>
      </c>
      <c r="AA55" s="134">
        <f>IF(V55=$AA$36,U55*W55,0)</f>
        <v>0</v>
      </c>
      <c r="AB55" s="134">
        <f>IF(V55=$AB$36,U55*W55,0)</f>
        <v>0</v>
      </c>
      <c r="AC55" s="134">
        <f>IF(V55=$AC$36,U55*W55,0)</f>
        <v>0</v>
      </c>
      <c r="AD55" s="134">
        <f>IF(V55=$AD$36,U55*W55,0)</f>
        <v>0</v>
      </c>
      <c r="AE55" s="170">
        <f>SUM(AA55:AD55)*(Z55/7)</f>
        <v>0</v>
      </c>
    </row>
    <row r="56" spans="1:31" s="1" customFormat="1" ht="9.75" customHeight="1" thickBot="1">
      <c r="A56" s="96"/>
      <c r="B56" s="89"/>
      <c r="C56" s="89"/>
      <c r="D56" s="89"/>
      <c r="E56" s="89"/>
      <c r="F56" s="88"/>
      <c r="G56" s="88"/>
      <c r="H56" s="88"/>
      <c r="I56" s="88"/>
      <c r="J56" s="88"/>
      <c r="K56" s="89"/>
      <c r="L56" s="88"/>
      <c r="M56" s="88"/>
      <c r="N56" s="88"/>
      <c r="O56" s="95"/>
      <c r="P56" s="95"/>
      <c r="Q56" s="89"/>
      <c r="R56" s="89"/>
      <c r="S56" s="106"/>
      <c r="T56" s="2"/>
      <c r="U56" s="169">
        <f>IF(J56=0,0,(L56-J56+1))</f>
        <v>0</v>
      </c>
      <c r="V56" s="134"/>
      <c r="W56" s="134"/>
      <c r="X56" s="134"/>
      <c r="Y56" s="134"/>
      <c r="Z56" s="134"/>
      <c r="AA56" s="134"/>
      <c r="AB56" s="134"/>
      <c r="AC56" s="134"/>
      <c r="AD56" s="134"/>
      <c r="AE56" s="171"/>
    </row>
    <row r="57" spans="1:31" s="1" customFormat="1" ht="19.5" customHeight="1" thickBot="1" thickTop="1">
      <c r="A57" s="96"/>
      <c r="B57" s="89"/>
      <c r="C57" s="89" t="s">
        <v>55</v>
      </c>
      <c r="D57" s="89"/>
      <c r="E57" s="89"/>
      <c r="F57" s="88"/>
      <c r="G57" s="89"/>
      <c r="H57" s="89"/>
      <c r="I57" s="88"/>
      <c r="J57" s="88"/>
      <c r="K57" s="194"/>
      <c r="L57" s="88"/>
      <c r="M57" s="88"/>
      <c r="N57" s="88"/>
      <c r="O57" s="88"/>
      <c r="P57" s="95"/>
      <c r="Q57" s="89"/>
      <c r="R57" s="89"/>
      <c r="S57" s="106"/>
      <c r="T57" s="2"/>
      <c r="U57" s="209"/>
      <c r="V57" s="172"/>
      <c r="W57" s="172"/>
      <c r="X57" s="172"/>
      <c r="Y57" s="173"/>
      <c r="Z57" s="174" t="s">
        <v>40</v>
      </c>
      <c r="AA57" s="174">
        <f>SUM(AA37:AA55)</f>
        <v>0</v>
      </c>
      <c r="AB57" s="174">
        <f>SUM(AB37:AB55)</f>
        <v>0</v>
      </c>
      <c r="AC57" s="174">
        <f>SUM(AC37:AC55)</f>
        <v>0</v>
      </c>
      <c r="AD57" s="174">
        <f>SUM(AD37:AD55)</f>
        <v>0</v>
      </c>
      <c r="AE57" s="175">
        <f>SUM(AE37:AE55)</f>
        <v>0</v>
      </c>
    </row>
    <row r="58" spans="1:21" s="1" customFormat="1" ht="9.75" customHeight="1" thickTop="1">
      <c r="A58" s="96"/>
      <c r="B58" s="89"/>
      <c r="C58" s="89"/>
      <c r="D58" s="89"/>
      <c r="E58" s="89"/>
      <c r="F58" s="100"/>
      <c r="G58" s="100"/>
      <c r="H58" s="100"/>
      <c r="I58" s="88"/>
      <c r="J58" s="88"/>
      <c r="K58" s="95"/>
      <c r="L58" s="89"/>
      <c r="M58" s="88"/>
      <c r="N58" s="89"/>
      <c r="O58" s="91"/>
      <c r="P58" s="95"/>
      <c r="Q58" s="89"/>
      <c r="R58" s="89"/>
      <c r="S58" s="106"/>
      <c r="T58" s="2"/>
      <c r="U58" s="15"/>
    </row>
    <row r="59" spans="1:21" s="1" customFormat="1" ht="19.5" customHeight="1" thickBot="1">
      <c r="A59" s="96"/>
      <c r="B59" s="90"/>
      <c r="C59" s="90"/>
      <c r="D59" s="90"/>
      <c r="E59" s="90"/>
      <c r="F59" s="227">
        <f>IF(K57="SI",V63,"")</f>
      </c>
      <c r="G59" s="227"/>
      <c r="H59" s="227"/>
      <c r="I59" s="227"/>
      <c r="J59" s="227"/>
      <c r="K59" s="227"/>
      <c r="L59" s="133"/>
      <c r="M59" s="88"/>
      <c r="N59" s="89"/>
      <c r="O59" s="95"/>
      <c r="P59" s="95"/>
      <c r="Q59" s="89"/>
      <c r="R59" s="89"/>
      <c r="S59" s="106"/>
      <c r="T59" s="2"/>
      <c r="U59" s="15"/>
    </row>
    <row r="60" spans="1:26" s="1" customFormat="1" ht="19.5" customHeight="1" thickBot="1" thickTop="1">
      <c r="A60" s="96"/>
      <c r="B60" s="89"/>
      <c r="C60" s="89"/>
      <c r="D60" s="89"/>
      <c r="E60" s="89"/>
      <c r="F60" s="88"/>
      <c r="G60" s="88"/>
      <c r="H60" s="88"/>
      <c r="I60" s="88"/>
      <c r="J60" s="88"/>
      <c r="K60" s="88"/>
      <c r="L60" s="88"/>
      <c r="M60" s="89"/>
      <c r="N60" s="89"/>
      <c r="O60" s="90"/>
      <c r="P60" s="89"/>
      <c r="Q60" s="89"/>
      <c r="R60" s="89"/>
      <c r="S60" s="106"/>
      <c r="T60" s="2"/>
      <c r="U60" s="15"/>
      <c r="Z60" s="206" t="s">
        <v>79</v>
      </c>
    </row>
    <row r="61" spans="1:27" s="1" customFormat="1" ht="21.75" customHeight="1" thickTop="1">
      <c r="A61" s="101"/>
      <c r="B61" s="102"/>
      <c r="C61" s="102"/>
      <c r="D61" s="102"/>
      <c r="E61" s="102"/>
      <c r="F61" s="93"/>
      <c r="G61" s="93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207"/>
      <c r="T61" s="2"/>
      <c r="U61" s="15"/>
      <c r="V61" s="195"/>
      <c r="W61" s="196"/>
      <c r="X61" s="196" t="s">
        <v>75</v>
      </c>
      <c r="Y61" s="196"/>
      <c r="Z61" s="134" t="s">
        <v>17</v>
      </c>
      <c r="AA61" s="168" t="s">
        <v>57</v>
      </c>
    </row>
    <row r="62" spans="1:27" ht="27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26"/>
      <c r="M62" s="26"/>
      <c r="N62" s="26"/>
      <c r="O62" s="26"/>
      <c r="P62" s="26"/>
      <c r="Q62" s="26"/>
      <c r="R62" s="26"/>
      <c r="S62" s="9"/>
      <c r="V62" s="197"/>
      <c r="W62" s="198"/>
      <c r="X62" s="199">
        <v>40179</v>
      </c>
      <c r="Y62" s="200"/>
      <c r="Z62" s="198"/>
      <c r="AA62" s="201" t="s">
        <v>56</v>
      </c>
    </row>
    <row r="63" spans="1:27" ht="27.75" customHeight="1">
      <c r="A63" s="9"/>
      <c r="B63" s="9"/>
      <c r="C63" s="9"/>
      <c r="D63" s="9"/>
      <c r="E63" s="9"/>
      <c r="F63" s="250" t="s">
        <v>82</v>
      </c>
      <c r="G63" s="251"/>
      <c r="H63" s="251"/>
      <c r="I63" s="251"/>
      <c r="J63" s="252"/>
      <c r="K63" s="9"/>
      <c r="L63" s="259" t="s">
        <v>15</v>
      </c>
      <c r="M63" s="259"/>
      <c r="N63" s="259"/>
      <c r="O63" s="9"/>
      <c r="P63" s="259" t="s">
        <v>16</v>
      </c>
      <c r="Q63" s="259"/>
      <c r="R63" s="259"/>
      <c r="S63" s="9"/>
      <c r="V63" s="214" t="s">
        <v>58</v>
      </c>
      <c r="W63" s="215"/>
      <c r="X63" s="215"/>
      <c r="Y63" s="215"/>
      <c r="Z63" s="215"/>
      <c r="AA63" s="216"/>
    </row>
    <row r="64" spans="1:27" ht="29.25" customHeight="1" thickBot="1">
      <c r="A64" s="11"/>
      <c r="B64" s="11"/>
      <c r="C64" s="11"/>
      <c r="D64" s="11"/>
      <c r="E64" s="11"/>
      <c r="F64" s="253"/>
      <c r="G64" s="254"/>
      <c r="H64" s="254"/>
      <c r="I64" s="254"/>
      <c r="J64" s="255"/>
      <c r="K64" s="11"/>
      <c r="L64" s="256">
        <f>IF(F7="",F7,F7)</f>
        <v>0</v>
      </c>
      <c r="M64" s="257"/>
      <c r="N64" s="258"/>
      <c r="O64" s="11"/>
      <c r="P64" s="240">
        <f>F9</f>
        <v>0</v>
      </c>
      <c r="Q64" s="241"/>
      <c r="R64" s="242"/>
      <c r="S64" s="11"/>
      <c r="U64" s="1"/>
      <c r="V64" s="202"/>
      <c r="W64" s="203"/>
      <c r="X64" s="204">
        <v>40179</v>
      </c>
      <c r="Y64" s="204">
        <v>37257</v>
      </c>
      <c r="Z64" s="203"/>
      <c r="AA64" s="205"/>
    </row>
    <row r="65" spans="1:25" ht="27.75" customHeight="1" thickTop="1">
      <c r="A65" s="11"/>
      <c r="B65" s="11"/>
      <c r="C65" s="11"/>
      <c r="D65" s="11"/>
      <c r="E65" s="11"/>
      <c r="F65" s="5"/>
      <c r="G65" s="5"/>
      <c r="H65" s="5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U65" s="1"/>
      <c r="V65" s="1"/>
      <c r="W65" s="1"/>
      <c r="X65" s="132"/>
      <c r="Y65" s="132"/>
    </row>
    <row r="66" spans="1:25" ht="27.75" customHeight="1" thickBot="1">
      <c r="A66" s="11"/>
      <c r="B66" s="11"/>
      <c r="C66" s="11"/>
      <c r="D66" s="11"/>
      <c r="E66" s="11"/>
      <c r="F66" s="263" t="s">
        <v>60</v>
      </c>
      <c r="G66" s="263"/>
      <c r="H66" s="263"/>
      <c r="I66" s="263"/>
      <c r="J66" s="263"/>
      <c r="L66" s="5" t="s">
        <v>61</v>
      </c>
      <c r="M66" s="5"/>
      <c r="N66" s="5" t="s">
        <v>78</v>
      </c>
      <c r="O66" s="5"/>
      <c r="P66" s="5" t="s">
        <v>62</v>
      </c>
      <c r="Q66" s="5"/>
      <c r="R66" s="6" t="s">
        <v>68</v>
      </c>
      <c r="S66" s="6"/>
      <c r="U66" s="1"/>
      <c r="V66" s="1"/>
      <c r="W66" s="1"/>
      <c r="X66" s="1"/>
      <c r="Y66" s="1"/>
    </row>
    <row r="67" spans="1:25" ht="27.75" customHeight="1" thickTop="1">
      <c r="A67" s="11"/>
      <c r="B67" s="11"/>
      <c r="C67" s="11"/>
      <c r="D67" s="11"/>
      <c r="E67" s="11"/>
      <c r="F67" s="243">
        <f>AA19</f>
        <v>0</v>
      </c>
      <c r="G67" s="244"/>
      <c r="H67" s="244"/>
      <c r="I67" s="122" t="s">
        <v>18</v>
      </c>
      <c r="J67" s="210">
        <f>AB19</f>
        <v>0</v>
      </c>
      <c r="L67" s="16">
        <f>F13</f>
        <v>0</v>
      </c>
      <c r="M67" s="7"/>
      <c r="N67" s="16">
        <f>J13</f>
        <v>0</v>
      </c>
      <c r="O67" s="7"/>
      <c r="P67" s="129">
        <f>L13</f>
        <v>0</v>
      </c>
      <c r="Q67" s="6"/>
      <c r="R67" s="25">
        <f>N13</f>
        <v>0</v>
      </c>
      <c r="S67" s="6"/>
      <c r="U67" s="1"/>
      <c r="V67" s="1"/>
      <c r="W67" s="206" t="s">
        <v>59</v>
      </c>
      <c r="X67" s="1"/>
      <c r="Y67" s="1"/>
    </row>
    <row r="68" spans="1:25" ht="5.25" customHeight="1">
      <c r="A68" s="11"/>
      <c r="B68" s="11"/>
      <c r="C68" s="11"/>
      <c r="D68" s="11"/>
      <c r="E68" s="11"/>
      <c r="F68" s="143"/>
      <c r="G68" s="143"/>
      <c r="H68" s="143"/>
      <c r="I68" s="144"/>
      <c r="J68" s="143"/>
      <c r="L68" s="145"/>
      <c r="M68" s="7"/>
      <c r="N68" s="145"/>
      <c r="O68" s="7"/>
      <c r="P68" s="27"/>
      <c r="Q68" s="6"/>
      <c r="R68" s="146"/>
      <c r="S68" s="6"/>
      <c r="U68" s="1"/>
      <c r="V68" s="78"/>
      <c r="W68" s="177" t="s">
        <v>19</v>
      </c>
      <c r="X68" s="1"/>
      <c r="Y68" s="1"/>
    </row>
    <row r="69" spans="1:25" ht="27.75" customHeight="1" thickBot="1">
      <c r="A69" s="11"/>
      <c r="B69" s="11"/>
      <c r="C69" s="11"/>
      <c r="D69" s="11"/>
      <c r="E69" s="11"/>
      <c r="F69" s="233" t="s">
        <v>80</v>
      </c>
      <c r="G69" s="233"/>
      <c r="H69" s="233"/>
      <c r="I69" s="144"/>
      <c r="J69" s="5" t="s">
        <v>63</v>
      </c>
      <c r="L69" s="16">
        <f>F15</f>
        <v>0</v>
      </c>
      <c r="M69" s="7"/>
      <c r="N69" s="16">
        <f>J15</f>
        <v>0</v>
      </c>
      <c r="O69" s="7"/>
      <c r="P69" s="129">
        <f>L15</f>
        <v>0</v>
      </c>
      <c r="Q69" s="6"/>
      <c r="R69" s="25">
        <f>N15</f>
        <v>0</v>
      </c>
      <c r="S69" s="6"/>
      <c r="U69" s="1"/>
      <c r="V69" s="78"/>
      <c r="W69" s="178"/>
      <c r="X69" s="1"/>
      <c r="Y69" s="1"/>
    </row>
    <row r="70" spans="1:25" ht="5.25" customHeight="1" thickTop="1">
      <c r="A70" s="11"/>
      <c r="B70" s="11"/>
      <c r="C70" s="11"/>
      <c r="D70" s="11"/>
      <c r="E70" s="11"/>
      <c r="I70" s="144"/>
      <c r="M70" s="7"/>
      <c r="N70" s="145"/>
      <c r="O70" s="7"/>
      <c r="P70" s="27"/>
      <c r="Q70" s="6"/>
      <c r="R70" s="146"/>
      <c r="S70" s="6"/>
      <c r="U70" s="1"/>
      <c r="V70" s="1"/>
      <c r="W70" s="1"/>
      <c r="X70" s="1"/>
      <c r="Y70" s="1"/>
    </row>
    <row r="71" spans="1:25" ht="27.75" customHeight="1">
      <c r="A71" s="11"/>
      <c r="B71" s="11"/>
      <c r="C71" s="11"/>
      <c r="D71" s="11"/>
      <c r="E71" s="11"/>
      <c r="F71" s="260">
        <f>IF(AA19="","",U18)</f>
        <v>0</v>
      </c>
      <c r="G71" s="261"/>
      <c r="H71" s="262"/>
      <c r="I71" s="11"/>
      <c r="J71" s="149">
        <f>ROUND(F71*12/365/5,2)*5</f>
        <v>0</v>
      </c>
      <c r="K71" s="11"/>
      <c r="L71" s="16">
        <f>F17</f>
        <v>0</v>
      </c>
      <c r="M71" s="11"/>
      <c r="N71" s="16">
        <f>J17</f>
        <v>0</v>
      </c>
      <c r="O71" s="11"/>
      <c r="P71" s="129">
        <f>L17</f>
        <v>0</v>
      </c>
      <c r="Q71" s="11"/>
      <c r="R71" s="25">
        <f>N17</f>
        <v>0</v>
      </c>
      <c r="S71" s="6"/>
      <c r="U71" s="1"/>
      <c r="X71" s="11"/>
      <c r="Y71" s="11"/>
    </row>
    <row r="72" spans="1:25" ht="34.5" customHeight="1">
      <c r="A72" s="11"/>
      <c r="B72" s="11"/>
      <c r="C72" s="11"/>
      <c r="D72" s="11"/>
      <c r="E72" s="11"/>
      <c r="F72" s="232" t="s">
        <v>20</v>
      </c>
      <c r="G72" s="232"/>
      <c r="H72" s="232"/>
      <c r="I72" s="6"/>
      <c r="J72" s="147" t="s">
        <v>64</v>
      </c>
      <c r="K72" s="11"/>
      <c r="L72" s="148" t="s">
        <v>65</v>
      </c>
      <c r="N72" s="148" t="s">
        <v>66</v>
      </c>
      <c r="P72" s="148" t="s">
        <v>67</v>
      </c>
      <c r="Q72" s="6"/>
      <c r="R72" s="248">
        <f>P13</f>
        <v>0</v>
      </c>
      <c r="S72" s="6"/>
      <c r="U72" s="1"/>
      <c r="X72" s="11"/>
      <c r="Y72" s="11"/>
    </row>
    <row r="73" spans="1:25" ht="28.5" customHeight="1">
      <c r="A73" s="11"/>
      <c r="B73" s="11"/>
      <c r="C73" s="11"/>
      <c r="D73" s="11"/>
      <c r="E73" s="11"/>
      <c r="F73" s="245" t="str">
        <f>IF(U30=TRUE,"Pagati mensilmente","6 giorni")</f>
        <v>6 giorni</v>
      </c>
      <c r="G73" s="246"/>
      <c r="H73" s="247"/>
      <c r="I73" s="6"/>
      <c r="J73" s="17">
        <f>SUM(AA57,AC57)</f>
        <v>0</v>
      </c>
      <c r="K73" s="11"/>
      <c r="L73" s="17">
        <f>AB57</f>
        <v>0</v>
      </c>
      <c r="N73" s="17">
        <f>AD57</f>
        <v>0</v>
      </c>
      <c r="P73" s="155">
        <f>SUM(AE13:AE17)</f>
        <v>0</v>
      </c>
      <c r="Q73" s="8"/>
      <c r="R73" s="249"/>
      <c r="S73" s="6"/>
      <c r="U73" s="1"/>
      <c r="V73" s="1"/>
      <c r="W73" s="1"/>
      <c r="X73" s="1"/>
      <c r="Y73" s="1"/>
    </row>
    <row r="74" spans="1:19" ht="27.75" customHeight="1">
      <c r="A74" s="9"/>
      <c r="B74" s="9"/>
      <c r="C74" s="9"/>
      <c r="D74" s="9"/>
      <c r="E74" s="9"/>
      <c r="F74" s="9"/>
      <c r="G74" s="9"/>
      <c r="H74" s="9"/>
      <c r="I74" s="9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25" ht="27.75" customHeight="1">
      <c r="A75" s="9"/>
      <c r="B75" s="9"/>
      <c r="C75" s="9"/>
      <c r="D75" s="9"/>
      <c r="E75" s="9"/>
      <c r="F75" s="2"/>
      <c r="G75" s="2"/>
      <c r="H75" s="2"/>
      <c r="I75" s="2"/>
      <c r="J75" s="41" t="s">
        <v>21</v>
      </c>
      <c r="K75" s="42"/>
      <c r="L75" s="41" t="s">
        <v>22</v>
      </c>
      <c r="M75" s="42"/>
      <c r="N75" s="41" t="s">
        <v>23</v>
      </c>
      <c r="O75" s="13"/>
      <c r="P75" s="13"/>
      <c r="Q75" s="42"/>
      <c r="R75" s="41" t="s">
        <v>24</v>
      </c>
      <c r="S75" s="9"/>
      <c r="W75" s="79"/>
      <c r="X75" s="79"/>
      <c r="Y75" s="79"/>
    </row>
    <row r="76" spans="1:25" ht="27.75" customHeight="1">
      <c r="A76" s="9"/>
      <c r="B76" s="9"/>
      <c r="C76" s="9"/>
      <c r="D76" s="9"/>
      <c r="E76" s="9"/>
      <c r="F76" s="9"/>
      <c r="G76" s="9"/>
      <c r="H76" s="9"/>
      <c r="I76" s="9"/>
      <c r="J76" s="12"/>
      <c r="K76" s="12"/>
      <c r="L76" s="12"/>
      <c r="M76" s="12"/>
      <c r="N76" s="12"/>
      <c r="O76" s="13"/>
      <c r="P76" s="13"/>
      <c r="Q76" s="12"/>
      <c r="R76" s="12"/>
      <c r="S76" s="9"/>
      <c r="U76" s="80"/>
      <c r="V76" s="9"/>
      <c r="W76" s="3"/>
      <c r="X76" s="3"/>
      <c r="Y76" s="3"/>
    </row>
    <row r="77" spans="1:25" ht="27.75" customHeight="1">
      <c r="A77" s="9"/>
      <c r="B77" s="9"/>
      <c r="C77" s="9"/>
      <c r="D77" s="9"/>
      <c r="E77" s="9"/>
      <c r="F77" s="238" t="s">
        <v>25</v>
      </c>
      <c r="G77" s="239"/>
      <c r="H77" s="239"/>
      <c r="I77" s="239"/>
      <c r="J77" s="43">
        <f>ROUND(((F71-SUM(J73,L73,N73,N79))/7*2)/5,2)*5</f>
        <v>0</v>
      </c>
      <c r="K77" s="44"/>
      <c r="L77" s="43">
        <f>IF(U30=TRUE,"Payé mens.",6*F71/365)</f>
        <v>0</v>
      </c>
      <c r="M77" s="44"/>
      <c r="N77" s="45">
        <f>V18</f>
        <v>0</v>
      </c>
      <c r="O77" s="9"/>
      <c r="P77" s="46" t="s">
        <v>26</v>
      </c>
      <c r="Q77" s="47"/>
      <c r="R77" s="45">
        <f>AF20</f>
        <v>0</v>
      </c>
      <c r="S77" s="63"/>
      <c r="U77" s="64"/>
      <c r="V77" s="9"/>
      <c r="W77" s="63"/>
      <c r="X77" s="63"/>
      <c r="Y77" s="63"/>
    </row>
    <row r="78" spans="1:25" ht="27.75" customHeight="1">
      <c r="A78" s="9"/>
      <c r="B78" s="9"/>
      <c r="C78" s="9"/>
      <c r="D78" s="9"/>
      <c r="E78" s="9"/>
      <c r="F78" s="64"/>
      <c r="G78" s="64"/>
      <c r="H78" s="64"/>
      <c r="I78" s="64"/>
      <c r="J78" s="18"/>
      <c r="K78" s="18"/>
      <c r="L78" s="18"/>
      <c r="M78" s="18"/>
      <c r="N78" s="18"/>
      <c r="O78" s="9"/>
      <c r="P78" s="14"/>
      <c r="Q78" s="3"/>
      <c r="R78" s="19"/>
      <c r="S78" s="3"/>
      <c r="U78" s="80"/>
      <c r="V78" s="9"/>
      <c r="W78" s="3"/>
      <c r="X78" s="3"/>
      <c r="Y78" s="3"/>
    </row>
    <row r="79" spans="1:25" ht="27.75" customHeight="1">
      <c r="A79" s="9"/>
      <c r="B79" s="9"/>
      <c r="C79" s="9"/>
      <c r="D79" s="9"/>
      <c r="E79" s="9"/>
      <c r="F79" s="238" t="s">
        <v>27</v>
      </c>
      <c r="G79" s="239"/>
      <c r="H79" s="239"/>
      <c r="I79" s="239"/>
      <c r="J79" s="43">
        <f>N21</f>
        <v>0</v>
      </c>
      <c r="K79" s="44"/>
      <c r="L79" s="43">
        <f>SUM(AD13,AD15,AD17)</f>
        <v>0</v>
      </c>
      <c r="M79" s="44"/>
      <c r="N79" s="45">
        <f>SUM(AC13,AC15,AC17)</f>
        <v>0</v>
      </c>
      <c r="O79" s="9"/>
      <c r="P79" s="46" t="s">
        <v>28</v>
      </c>
      <c r="Q79" s="47"/>
      <c r="R79" s="45">
        <f>J21</f>
        <v>0</v>
      </c>
      <c r="S79" s="63"/>
      <c r="U79" s="2"/>
      <c r="V79" s="9"/>
      <c r="W79" s="63"/>
      <c r="X79" s="63"/>
      <c r="Y79" s="63"/>
    </row>
    <row r="80" spans="1:25" ht="27.75" customHeight="1">
      <c r="A80" s="9"/>
      <c r="B80" s="9"/>
      <c r="C80" s="9"/>
      <c r="D80" s="9"/>
      <c r="E80" s="9"/>
      <c r="F80" s="65" t="s">
        <v>29</v>
      </c>
      <c r="G80" s="65"/>
      <c r="H80" s="65"/>
      <c r="I80" s="66"/>
      <c r="J80" s="18"/>
      <c r="K80" s="18"/>
      <c r="L80" s="18"/>
      <c r="M80" s="18"/>
      <c r="N80" s="20"/>
      <c r="O80" s="9"/>
      <c r="P80" s="14"/>
      <c r="Q80" s="12"/>
      <c r="R80" s="21"/>
      <c r="S80" s="2"/>
      <c r="U80" s="80"/>
      <c r="V80" s="9"/>
      <c r="W80" s="2"/>
      <c r="X80" s="2"/>
      <c r="Y80" s="2"/>
    </row>
    <row r="81" spans="1:25" ht="27.75" customHeight="1">
      <c r="A81" s="9"/>
      <c r="B81" s="9"/>
      <c r="C81" s="9"/>
      <c r="D81" s="9"/>
      <c r="E81" s="9"/>
      <c r="F81" s="236" t="s">
        <v>27</v>
      </c>
      <c r="G81" s="237"/>
      <c r="H81" s="237"/>
      <c r="I81" s="237"/>
      <c r="J81" s="108"/>
      <c r="K81" s="24"/>
      <c r="L81" s="43">
        <f>L59*0.5</f>
        <v>0</v>
      </c>
      <c r="M81" s="48"/>
      <c r="N81" s="45">
        <f>L59*W18</f>
        <v>0</v>
      </c>
      <c r="O81" s="9"/>
      <c r="P81" s="31"/>
      <c r="Q81" s="31"/>
      <c r="R81" s="31"/>
      <c r="S81" s="63"/>
      <c r="U81" s="81"/>
      <c r="V81" s="9"/>
      <c r="W81" s="82"/>
      <c r="X81" s="82"/>
      <c r="Y81" s="82"/>
    </row>
    <row r="82" spans="1:25" ht="27.75" customHeight="1" thickBot="1">
      <c r="A82" s="9"/>
      <c r="B82" s="9"/>
      <c r="C82" s="9"/>
      <c r="D82" s="9"/>
      <c r="E82" s="9"/>
      <c r="I82" s="66"/>
      <c r="J82" s="19"/>
      <c r="K82" s="19"/>
      <c r="L82" s="18"/>
      <c r="M82" s="18"/>
      <c r="N82" s="18"/>
      <c r="O82" s="22"/>
      <c r="P82" s="23"/>
      <c r="Q82" s="22"/>
      <c r="R82" s="18"/>
      <c r="S82" s="67"/>
      <c r="U82" s="83"/>
      <c r="V82" s="9"/>
      <c r="W82" s="22"/>
      <c r="X82" s="22"/>
      <c r="Y82" s="22"/>
    </row>
    <row r="83" spans="1:25" ht="24.75" customHeight="1" thickBot="1" thickTop="1">
      <c r="A83" s="9"/>
      <c r="B83" s="9"/>
      <c r="C83" s="9"/>
      <c r="D83" s="9"/>
      <c r="E83" s="9"/>
      <c r="F83" s="234" t="s">
        <v>3</v>
      </c>
      <c r="G83" s="235"/>
      <c r="H83" s="235"/>
      <c r="I83" s="68"/>
      <c r="J83" s="34" t="e">
        <f>ROUND(IF(F13="","",J77-J79)/5,2)*5</f>
        <v>#VALUE!</v>
      </c>
      <c r="K83" s="39"/>
      <c r="L83" s="123">
        <f>ROUND((L77-L79-L81)/5,2)*5</f>
        <v>0</v>
      </c>
      <c r="M83" s="40"/>
      <c r="N83" s="37">
        <f>ROUND((N77-N79-N81)/5,2)*5</f>
        <v>0</v>
      </c>
      <c r="O83" s="52"/>
      <c r="P83" s="53" t="s">
        <v>30</v>
      </c>
      <c r="Q83" s="54"/>
      <c r="R83" s="37">
        <f>IF(J13="","",R79-R77)</f>
      </c>
      <c r="S83" s="69"/>
      <c r="U83" s="32"/>
      <c r="V83" s="9"/>
      <c r="W83" s="84"/>
      <c r="X83" s="84"/>
      <c r="Y83" s="84"/>
    </row>
    <row r="84" spans="1:25" ht="20.25" customHeight="1" thickBot="1" thickTop="1">
      <c r="A84" s="9"/>
      <c r="B84" s="9"/>
      <c r="C84" s="9"/>
      <c r="D84" s="9"/>
      <c r="E84" s="9"/>
      <c r="F84" s="157"/>
      <c r="G84" s="157"/>
      <c r="H84" s="157"/>
      <c r="I84" s="28"/>
      <c r="J84" s="27"/>
      <c r="K84" s="29"/>
      <c r="L84" s="27"/>
      <c r="M84" s="30"/>
      <c r="N84" s="27"/>
      <c r="O84" s="52"/>
      <c r="P84" s="55"/>
      <c r="Q84" s="56"/>
      <c r="R84" s="27"/>
      <c r="S84" s="69"/>
      <c r="U84" s="62"/>
      <c r="V84" s="9"/>
      <c r="W84" s="84"/>
      <c r="X84" s="84"/>
      <c r="Y84" s="84"/>
    </row>
    <row r="85" spans="1:25" ht="21.75" customHeight="1" hidden="1" outlineLevel="1">
      <c r="A85" s="9"/>
      <c r="B85" s="9"/>
      <c r="C85" s="9"/>
      <c r="D85" s="9"/>
      <c r="E85" s="9"/>
      <c r="F85" s="157"/>
      <c r="G85" s="157"/>
      <c r="H85" s="157"/>
      <c r="I85" s="28"/>
      <c r="J85" s="124">
        <f>ABS(IF(L83&lt;0,L83,0))</f>
        <v>0</v>
      </c>
      <c r="K85" s="55"/>
      <c r="L85" s="127" t="e">
        <f>ABS(IF(J83&lt;0,J83,0))</f>
        <v>#VALUE!</v>
      </c>
      <c r="M85" s="55"/>
      <c r="N85" s="55"/>
      <c r="O85" s="55"/>
      <c r="P85" s="60"/>
      <c r="Q85" s="55"/>
      <c r="R85" s="71"/>
      <c r="S85" s="69"/>
      <c r="V85" s="9"/>
      <c r="W85" s="84"/>
      <c r="X85" s="84"/>
      <c r="Y85" s="84"/>
    </row>
    <row r="86" spans="1:25" ht="16.5" customHeight="1" hidden="1" outlineLevel="1">
      <c r="A86" s="9"/>
      <c r="B86" s="9"/>
      <c r="C86" s="9"/>
      <c r="D86" s="9"/>
      <c r="E86" s="9"/>
      <c r="F86" s="157"/>
      <c r="G86" s="157"/>
      <c r="H86" s="157"/>
      <c r="I86" s="38"/>
      <c r="J86" s="70" t="e">
        <f>IF(J85&gt;J83,J83,J85)</f>
        <v>#VALUE!</v>
      </c>
      <c r="K86" s="60"/>
      <c r="L86" s="127" t="e">
        <f>IF(L85&gt;L83,L83,0)</f>
        <v>#VALUE!</v>
      </c>
      <c r="M86" s="60"/>
      <c r="N86" s="60"/>
      <c r="O86" s="60"/>
      <c r="P86" s="60"/>
      <c r="Q86" s="60"/>
      <c r="R86" s="71"/>
      <c r="S86" s="72"/>
      <c r="U86" s="27"/>
      <c r="V86" s="33"/>
      <c r="W86" s="2"/>
      <c r="X86" s="33"/>
      <c r="Y86" s="33"/>
    </row>
    <row r="87" spans="1:25" ht="15" customHeight="1" hidden="1" outlineLevel="1">
      <c r="A87" s="9"/>
      <c r="B87" s="9"/>
      <c r="C87" s="9"/>
      <c r="D87" s="9"/>
      <c r="E87" s="9"/>
      <c r="F87" s="158"/>
      <c r="G87" s="158"/>
      <c r="H87" s="158"/>
      <c r="I87" s="9"/>
      <c r="J87" s="52"/>
      <c r="K87" s="52"/>
      <c r="L87" s="128" t="e">
        <f>IF(L85&gt;L83,L83,L85)</f>
        <v>#VALUE!</v>
      </c>
      <c r="M87" s="52"/>
      <c r="N87" s="52"/>
      <c r="O87" s="52"/>
      <c r="P87" s="52"/>
      <c r="Q87" s="52"/>
      <c r="R87" s="126"/>
      <c r="S87" s="72"/>
      <c r="U87" s="27"/>
      <c r="V87" s="33"/>
      <c r="W87" s="2"/>
      <c r="X87" s="33"/>
      <c r="Y87" s="33"/>
    </row>
    <row r="88" spans="1:25" ht="14.25" customHeight="1" hidden="1" outlineLevel="1">
      <c r="A88" s="9"/>
      <c r="B88" s="9"/>
      <c r="C88" s="9"/>
      <c r="D88" s="9"/>
      <c r="E88" s="9"/>
      <c r="F88" s="157"/>
      <c r="G88" s="157"/>
      <c r="H88" s="157"/>
      <c r="I88" s="73"/>
      <c r="J88" s="74"/>
      <c r="K88" s="74"/>
      <c r="L88" s="74"/>
      <c r="M88" s="74"/>
      <c r="N88" s="74"/>
      <c r="O88" s="74"/>
      <c r="P88" s="74"/>
      <c r="Q88" s="74"/>
      <c r="R88" s="125"/>
      <c r="S88" s="73"/>
      <c r="U88" s="27"/>
      <c r="V88" s="33"/>
      <c r="W88" s="2"/>
      <c r="X88" s="33"/>
      <c r="Y88" s="33"/>
    </row>
    <row r="89" spans="1:25" ht="14.25" customHeight="1" hidden="1" outlineLevel="1" thickBot="1">
      <c r="A89" s="9"/>
      <c r="B89" s="9"/>
      <c r="C89" s="9"/>
      <c r="D89" s="9"/>
      <c r="E89" s="9"/>
      <c r="F89" s="157"/>
      <c r="G89" s="157"/>
      <c r="H89" s="157"/>
      <c r="I89" s="73"/>
      <c r="J89" s="51"/>
      <c r="K89" s="60"/>
      <c r="L89" s="51"/>
      <c r="M89" s="60"/>
      <c r="N89" s="51"/>
      <c r="O89" s="60"/>
      <c r="P89" s="74"/>
      <c r="Q89" s="60"/>
      <c r="R89" s="27"/>
      <c r="S89" s="72"/>
      <c r="U89" s="27"/>
      <c r="V89" s="33"/>
      <c r="W89" s="2"/>
      <c r="X89" s="33"/>
      <c r="Y89" s="33"/>
    </row>
    <row r="90" spans="1:25" ht="23.25" customHeight="1" collapsed="1" thickBot="1" thickTop="1">
      <c r="A90" s="9"/>
      <c r="B90" s="9"/>
      <c r="C90" s="9"/>
      <c r="D90" s="9"/>
      <c r="E90" s="9"/>
      <c r="F90" s="234" t="s">
        <v>31</v>
      </c>
      <c r="G90" s="235"/>
      <c r="H90" s="235"/>
      <c r="I90" s="75"/>
      <c r="J90" s="34" t="e">
        <f>IF(J86&gt;0,J86,0)</f>
        <v>#VALUE!</v>
      </c>
      <c r="K90" s="35"/>
      <c r="L90" s="34" t="e">
        <f>IF(L86&lt;0,0,L87)</f>
        <v>#VALUE!</v>
      </c>
      <c r="M90" s="36"/>
      <c r="N90" s="107"/>
      <c r="O90" s="57"/>
      <c r="P90" s="53" t="s">
        <v>30</v>
      </c>
      <c r="Q90" s="58"/>
      <c r="R90" s="37" t="e">
        <f>IF(J90&gt;0,(-J90*(Y19/5)),IF(L90&gt;0,(L90*(Y19/5)),0))</f>
        <v>#VALUE!</v>
      </c>
      <c r="S90" s="72"/>
      <c r="U90" s="85"/>
      <c r="V90" s="33"/>
      <c r="W90" s="2"/>
      <c r="X90" s="33"/>
      <c r="Y90" s="33"/>
    </row>
    <row r="91" spans="1:25" ht="15" customHeight="1" thickBot="1" thickTop="1">
      <c r="A91" s="9"/>
      <c r="B91" s="9"/>
      <c r="C91" s="9"/>
      <c r="D91" s="9"/>
      <c r="E91" s="9"/>
      <c r="F91" s="157"/>
      <c r="G91" s="157"/>
      <c r="H91" s="157"/>
      <c r="I91" s="73"/>
      <c r="J91" s="27"/>
      <c r="K91" s="49"/>
      <c r="L91" s="27"/>
      <c r="M91" s="50"/>
      <c r="N91" s="27"/>
      <c r="O91" s="57"/>
      <c r="P91" s="55"/>
      <c r="Q91" s="59"/>
      <c r="R91" s="27"/>
      <c r="S91" s="72"/>
      <c r="U91" s="85"/>
      <c r="V91" s="33"/>
      <c r="W91" s="2"/>
      <c r="X91" s="33"/>
      <c r="Y91" s="33"/>
    </row>
    <row r="92" spans="1:25" ht="22.5" customHeight="1" hidden="1" outlineLevel="1">
      <c r="A92" s="9"/>
      <c r="B92" s="9"/>
      <c r="C92" s="9"/>
      <c r="D92" s="9"/>
      <c r="E92" s="9"/>
      <c r="F92" s="157"/>
      <c r="G92" s="157"/>
      <c r="H92" s="157"/>
      <c r="I92" s="38"/>
      <c r="J92" s="76"/>
      <c r="K92" s="60"/>
      <c r="L92" s="61"/>
      <c r="M92" s="60"/>
      <c r="N92" s="61"/>
      <c r="O92" s="60"/>
      <c r="P92" s="60"/>
      <c r="Q92" s="60"/>
      <c r="R92" s="60"/>
      <c r="S92" s="72"/>
      <c r="U92" s="85"/>
      <c r="V92" s="33"/>
      <c r="W92" s="2"/>
      <c r="X92" s="33"/>
      <c r="Y92" s="33"/>
    </row>
    <row r="93" spans="1:25" ht="22.5" customHeight="1" hidden="1" outlineLevel="1" thickBot="1">
      <c r="A93" s="9"/>
      <c r="B93" s="9"/>
      <c r="C93" s="9"/>
      <c r="D93" s="9"/>
      <c r="E93" s="9"/>
      <c r="F93" s="157"/>
      <c r="G93" s="157"/>
      <c r="H93" s="157"/>
      <c r="I93" s="38"/>
      <c r="J93" s="77"/>
      <c r="K93" s="60"/>
      <c r="L93" s="61"/>
      <c r="M93" s="60"/>
      <c r="N93" s="61"/>
      <c r="O93" s="60"/>
      <c r="P93" s="60"/>
      <c r="Q93" s="60"/>
      <c r="R93" s="60"/>
      <c r="S93" s="72"/>
      <c r="U93" s="85"/>
      <c r="V93" s="33"/>
      <c r="W93" s="2"/>
      <c r="X93" s="33"/>
      <c r="Y93" s="33"/>
    </row>
    <row r="94" spans="1:25" ht="27.75" customHeight="1" collapsed="1" thickBot="1" thickTop="1">
      <c r="A94" s="9"/>
      <c r="B94" s="9"/>
      <c r="C94" s="9"/>
      <c r="D94" s="9"/>
      <c r="E94" s="9"/>
      <c r="F94" s="234" t="s">
        <v>4</v>
      </c>
      <c r="G94" s="235"/>
      <c r="H94" s="235"/>
      <c r="I94" s="68"/>
      <c r="J94" s="34" t="e">
        <f>IF(L90=0,J83-J90,J83+L90)</f>
        <v>#VALUE!</v>
      </c>
      <c r="K94" s="34"/>
      <c r="L94" s="34" t="e">
        <f>IF(L90=0,L83+J90,L83-L90)</f>
        <v>#VALUE!</v>
      </c>
      <c r="M94" s="40"/>
      <c r="N94" s="37">
        <f>N83</f>
        <v>0</v>
      </c>
      <c r="O94" s="52"/>
      <c r="P94" s="53" t="s">
        <v>30</v>
      </c>
      <c r="Q94" s="54"/>
      <c r="R94" s="37" t="e">
        <f>R83+R90</f>
        <v>#VALUE!</v>
      </c>
      <c r="S94" s="72"/>
      <c r="U94" s="85"/>
      <c r="V94" s="33"/>
      <c r="W94" s="2"/>
      <c r="X94" s="33"/>
      <c r="Y94" s="33"/>
    </row>
    <row r="95" spans="1:25" ht="27.75" customHeight="1" thickTop="1">
      <c r="A95" s="9"/>
      <c r="B95" s="9"/>
      <c r="C95" s="9"/>
      <c r="D95" s="9"/>
      <c r="E95" s="9"/>
      <c r="F95" s="28"/>
      <c r="G95" s="28"/>
      <c r="H95" s="28"/>
      <c r="I95" s="28"/>
      <c r="J95" s="27"/>
      <c r="K95" s="27"/>
      <c r="L95" s="27"/>
      <c r="M95" s="30"/>
      <c r="N95" s="27"/>
      <c r="O95" s="52"/>
      <c r="P95" s="55"/>
      <c r="Q95" s="56"/>
      <c r="R95" s="27"/>
      <c r="S95" s="72"/>
      <c r="U95" s="85"/>
      <c r="V95" s="33"/>
      <c r="W95" s="2"/>
      <c r="X95" s="33"/>
      <c r="Y95" s="33"/>
    </row>
    <row r="96" spans="1:19" ht="27.75" customHeight="1">
      <c r="A96" s="9"/>
      <c r="B96" s="9"/>
      <c r="C96" s="9"/>
      <c r="D96" s="9"/>
      <c r="E96" s="9"/>
      <c r="F96" s="228" t="s">
        <v>32</v>
      </c>
      <c r="G96" s="228"/>
      <c r="H96" s="228"/>
      <c r="I96" s="228"/>
      <c r="J96" s="228"/>
      <c r="K96" s="228"/>
      <c r="L96" s="228"/>
      <c r="M96" s="9"/>
      <c r="N96" s="228" t="s">
        <v>32</v>
      </c>
      <c r="O96" s="228"/>
      <c r="P96" s="228"/>
      <c r="Q96" s="228"/>
      <c r="R96" s="228"/>
      <c r="S96" s="9"/>
    </row>
    <row r="97" spans="1:19" ht="27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27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27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</sheetData>
  <sheetProtection password="F791" sheet="1" objects="1" scenarios="1" formatCells="0" formatColumns="0" formatRows="0" selectLockedCells="1"/>
  <mergeCells count="41">
    <mergeCell ref="P63:R63"/>
    <mergeCell ref="F77:I77"/>
    <mergeCell ref="F90:H90"/>
    <mergeCell ref="F83:H83"/>
    <mergeCell ref="P64:R64"/>
    <mergeCell ref="F67:H67"/>
    <mergeCell ref="F73:H73"/>
    <mergeCell ref="R72:R73"/>
    <mergeCell ref="F63:J64"/>
    <mergeCell ref="L64:N64"/>
    <mergeCell ref="L63:N63"/>
    <mergeCell ref="B2:R2"/>
    <mergeCell ref="F7:M7"/>
    <mergeCell ref="F72:H72"/>
    <mergeCell ref="F43:H43"/>
    <mergeCell ref="F45:H45"/>
    <mergeCell ref="F69:H69"/>
    <mergeCell ref="F55:H55"/>
    <mergeCell ref="F39:H39"/>
    <mergeCell ref="F71:H71"/>
    <mergeCell ref="F66:J66"/>
    <mergeCell ref="F59:K59"/>
    <mergeCell ref="F51:H51"/>
    <mergeCell ref="F47:H47"/>
    <mergeCell ref="F49:H49"/>
    <mergeCell ref="F41:H41"/>
    <mergeCell ref="N96:R96"/>
    <mergeCell ref="F96:L96"/>
    <mergeCell ref="F94:H94"/>
    <mergeCell ref="F81:I81"/>
    <mergeCell ref="F79:I79"/>
    <mergeCell ref="L10:L12"/>
    <mergeCell ref="N10:N12"/>
    <mergeCell ref="V63:AA63"/>
    <mergeCell ref="F9:M9"/>
    <mergeCell ref="P13:R16"/>
    <mergeCell ref="F13:H13"/>
    <mergeCell ref="F15:H15"/>
    <mergeCell ref="F17:H17"/>
    <mergeCell ref="F37:H37"/>
    <mergeCell ref="F53:H53"/>
  </mergeCells>
  <conditionalFormatting sqref="N37 N39 N41 N43 N45 N47 N49 N51 N53 N55">
    <cfRule type="expression" priority="1" dxfId="3" stopIfTrue="1">
      <formula>F37=$AD$36</formula>
    </cfRule>
    <cfRule type="expression" priority="2" dxfId="3" stopIfTrue="1">
      <formula>F37=$AC$36</formula>
    </cfRule>
  </conditionalFormatting>
  <conditionalFormatting sqref="L24:L25 L20:L22 O28:O32 J24:J25 F101:T65536 F96:S99 L84 U86:U89 N84 R77 R79 R89 R91 R83:R84 R74 J84 U96:Y65536 AA96:IV65536 Z82:Z94 Z115:Z65536 P72 N72 L72 J72 R68 R70 W65:W70 F72:H72 X66:Y73 L62 R65:R66 F65:H65 Q65:Q70 P65:P66 F69:H69 J69 AA64:AA95 S63:S74 K63:K65 O63:O70 U74:Y74 U67:U73 X64:Y64 I72:I73 J74:P74 J65 I67:I70 V73 V68:V69 M60:N60 P60 N58:O58 L58 G57:H58 F58 B60:E60 AB62:IV95 Z62:AA62 V64:V66 Q72:Q74 N65:N66 J61:R61 L65:L66 M65:M70 N59 X61 C43:C58 S13:S50 Q51:T55 Q43:R50 F36:H36 K56 N24 AE24:IV61 M34:N36 T24:T50 P43:P45 AD10:AI10 J36:L36 AK10:IV23 AD12:AE23 AJ13:AJ23 O43 B34 C36 AJ10:AJ11 AE11 P24 C21:C23 U29:U61 F25 N29 N31 J29 J31 F29:H29 F31:H31 L31 L29 K32 H21:H22 B19:E19 L19:R19 K10:L10 G10:J12 F11:F12 C10 X56:X59 U4:IV9 F1:R1 G8:J8 G6:H6 Q3:R3 T4:T8 I5:R5 T1:IV3 K13 M13:M14 N14 O18:P18 B9:E9 S1:S9 C8 B13:E16 F14:L14 F16:N16 AA13:AB19 S10:AA12 Y56:Z61 AB10:AC11 AB12 T13:U22 W13:W22 V13:V20 N10 P31 O20:R22 Q56:R60 M21 R23:R24 Q25:Q32 M30:M32 N33:Q33 P29 AD24:AD33 W24:Z55 AA20:AC33 AF11:AI23 S56:T61 V56:W61 B5:E7 N25:P25 B46:B58 D45:E58 AA35:AD61 X13:Z23">
    <cfRule type="expression" priority="3" dxfId="15" stopIfTrue="1">
      <formula>esterreur</formula>
    </cfRule>
  </conditionalFormatting>
  <conditionalFormatting sqref="R71:R73 R69 F28:H28 F30:H30 F32:H32">
    <cfRule type="cellIs" priority="4" dxfId="14" operator="equal" stopIfTrue="1">
      <formula>0</formula>
    </cfRule>
  </conditionalFormatting>
  <conditionalFormatting sqref="L81 N81 P73 N73 L73 J73 P67 J71 N70 L64:N64 P64:R64 L67:L68 J67:J68 N67:N68 G68:H68 F67:F68 F71:H71 F73:H73">
    <cfRule type="cellIs" priority="5" dxfId="15" operator="equal" stopIfTrue="1">
      <formula>0</formula>
    </cfRule>
  </conditionalFormatting>
  <conditionalFormatting sqref="S89:S95 N82:Q82 U90:U95 I82:K82 W82:Y82 P94:P95 P89:P91 P83:P84 N80 P79 S78:S79 F75:I75 F3:H3 U76:U78 Q78:Q80 P77 J75:N76 M81 S86:S87 S81:S82 Q75:R76 K78:K79 L78:N78 R78 R80 W75:Y76 W78:Y79 U80:U84 F63:H63 G78:J78 G80:I80 F77:F80">
    <cfRule type="cellIs" priority="6" dxfId="15" operator="equal" stopIfTrue="1">
      <formula>I!#REF!</formula>
    </cfRule>
  </conditionalFormatting>
  <conditionalFormatting sqref="M83:M84 M94:M95 M90:M91">
    <cfRule type="expression" priority="7" dxfId="15" stopIfTrue="1">
      <formula>ISERROR($N$82)</formula>
    </cfRule>
  </conditionalFormatting>
  <conditionalFormatting sqref="X86:Y95 V86:V95 W83:Y85 K90:K91 K83:K84">
    <cfRule type="expression" priority="8" dxfId="15" stopIfTrue="1">
      <formula>ISERROR($L$82)</formula>
    </cfRule>
  </conditionalFormatting>
  <conditionalFormatting sqref="Q83:Q84 Q94:Q95 Q90:Q91">
    <cfRule type="expression" priority="9" dxfId="17" stopIfTrue="1">
      <formula>ISERROR($P$82)</formula>
    </cfRule>
  </conditionalFormatting>
  <conditionalFormatting sqref="S83:S85">
    <cfRule type="expression" priority="10" dxfId="15" stopIfTrue="1">
      <formula>ISERROR($S$82)</formula>
    </cfRule>
  </conditionalFormatting>
  <conditionalFormatting sqref="K77 W77:Y77">
    <cfRule type="expression" priority="11" dxfId="15" stopIfTrue="1">
      <formula>ISERROR($J$76)</formula>
    </cfRule>
  </conditionalFormatting>
  <conditionalFormatting sqref="M77">
    <cfRule type="expression" priority="12" dxfId="15" stopIfTrue="1">
      <formula>ISERROR($L$76)</formula>
    </cfRule>
  </conditionalFormatting>
  <conditionalFormatting sqref="Q77">
    <cfRule type="expression" priority="13" dxfId="15" stopIfTrue="1">
      <formula>ISERROR($N$76)</formula>
    </cfRule>
  </conditionalFormatting>
  <conditionalFormatting sqref="S77">
    <cfRule type="expression" priority="14" dxfId="15" stopIfTrue="1">
      <formula>ISERROR($R$77)</formula>
    </cfRule>
  </conditionalFormatting>
  <conditionalFormatting sqref="J90:J91">
    <cfRule type="expression" priority="15" dxfId="15" stopIfTrue="1">
      <formula>ISERROR($J$90)</formula>
    </cfRule>
  </conditionalFormatting>
  <conditionalFormatting sqref="L95 N95 R95 K94:K95 J93 J95">
    <cfRule type="expression" priority="16" dxfId="15" stopIfTrue="1">
      <formula>ISERROR($J$93)</formula>
    </cfRule>
  </conditionalFormatting>
  <conditionalFormatting sqref="L85 J86">
    <cfRule type="expression" priority="17" dxfId="15" stopIfTrue="1">
      <formula>esterreur</formula>
    </cfRule>
  </conditionalFormatting>
  <conditionalFormatting sqref="N79 L79 J79 J77 L77">
    <cfRule type="expression" priority="18" dxfId="15" stopIfTrue="1">
      <formula>ISERROR($J$77)</formula>
    </cfRule>
  </conditionalFormatting>
  <conditionalFormatting sqref="R90">
    <cfRule type="expression" priority="19" dxfId="15" stopIfTrue="1">
      <formula>ISERROR($R$90)</formula>
    </cfRule>
  </conditionalFormatting>
  <conditionalFormatting sqref="N83">
    <cfRule type="expression" priority="20" dxfId="24" stopIfTrue="1">
      <formula>ISERROR($N$83)</formula>
    </cfRule>
  </conditionalFormatting>
  <conditionalFormatting sqref="L93">
    <cfRule type="expression" priority="21" dxfId="15" stopIfTrue="1">
      <formula>"Esterreur($I$92)"</formula>
    </cfRule>
  </conditionalFormatting>
  <conditionalFormatting sqref="L94 J94">
    <cfRule type="expression" priority="22" dxfId="17" stopIfTrue="1">
      <formula>ISERROR($L$94)</formula>
    </cfRule>
  </conditionalFormatting>
  <conditionalFormatting sqref="J83">
    <cfRule type="expression" priority="23" dxfId="17" stopIfTrue="1">
      <formula>ISERROR($J$83)</formula>
    </cfRule>
  </conditionalFormatting>
  <conditionalFormatting sqref="N94">
    <cfRule type="expression" priority="24" dxfId="17" stopIfTrue="1">
      <formula>ISERROR($N$94)</formula>
    </cfRule>
  </conditionalFormatting>
  <conditionalFormatting sqref="R94">
    <cfRule type="expression" priority="25" dxfId="15" stopIfTrue="1">
      <formula>ISERROR($R$94)</formula>
    </cfRule>
  </conditionalFormatting>
  <conditionalFormatting sqref="L83">
    <cfRule type="expression" priority="26" dxfId="15" stopIfTrue="1">
      <formula>ISERROR($L$83)</formula>
    </cfRule>
  </conditionalFormatting>
  <conditionalFormatting sqref="L90">
    <cfRule type="expression" priority="27" dxfId="17" stopIfTrue="1">
      <formula>ISERROR($L$90)</formula>
    </cfRule>
  </conditionalFormatting>
  <conditionalFormatting sqref="R67">
    <cfRule type="cellIs" priority="28" dxfId="16" operator="equal" stopIfTrue="1">
      <formula>"Selection"</formula>
    </cfRule>
  </conditionalFormatting>
  <conditionalFormatting sqref="P68 P70">
    <cfRule type="expression" priority="29" dxfId="15" stopIfTrue="1">
      <formula>"esterreur"</formula>
    </cfRule>
  </conditionalFormatting>
  <conditionalFormatting sqref="L69 N69 P69 L71 N71 P71">
    <cfRule type="cellIs" priority="30" dxfId="14" operator="equal" stopIfTrue="1">
      <formula>0</formula>
    </cfRule>
  </conditionalFormatting>
  <conditionalFormatting sqref="N30 P30 J30">
    <cfRule type="expression" priority="31" dxfId="3" stopIfTrue="1">
      <formula>$F$15=0</formula>
    </cfRule>
  </conditionalFormatting>
  <conditionalFormatting sqref="F9:M9 F7:M7 C4:R4">
    <cfRule type="cellIs" priority="32" dxfId="2" operator="equal" stopIfTrue="1">
      <formula>$T$2</formula>
    </cfRule>
  </conditionalFormatting>
  <conditionalFormatting sqref="P13:R16">
    <cfRule type="expression" priority="33" dxfId="11" stopIfTrue="1">
      <formula>$P$13=$X$61</formula>
    </cfRule>
  </conditionalFormatting>
  <conditionalFormatting sqref="J32 P32 N32">
    <cfRule type="expression" priority="34" dxfId="3" stopIfTrue="1">
      <formula>$F$17=0</formula>
    </cfRule>
  </conditionalFormatting>
  <conditionalFormatting sqref="L28">
    <cfRule type="expression" priority="35" dxfId="3" stopIfTrue="1">
      <formula>$U$30=TRUE</formula>
    </cfRule>
    <cfRule type="expression" priority="36" dxfId="3" stopIfTrue="1">
      <formula>$F$28=0</formula>
    </cfRule>
  </conditionalFormatting>
  <conditionalFormatting sqref="L30">
    <cfRule type="expression" priority="37" dxfId="3" stopIfTrue="1">
      <formula>$U$30=TRUE</formula>
    </cfRule>
    <cfRule type="expression" priority="38" dxfId="3" stopIfTrue="1">
      <formula>$F$30=0</formula>
    </cfRule>
  </conditionalFormatting>
  <conditionalFormatting sqref="L32">
    <cfRule type="expression" priority="39" dxfId="3" stopIfTrue="1">
      <formula>$U$30=TRUE</formula>
    </cfRule>
    <cfRule type="expression" priority="40" dxfId="3" stopIfTrue="1">
      <formula>$F$32=0</formula>
    </cfRule>
  </conditionalFormatting>
  <conditionalFormatting sqref="J28 N28 P28">
    <cfRule type="expression" priority="41" dxfId="3" stopIfTrue="1">
      <formula>$F$13=0</formula>
    </cfRule>
  </conditionalFormatting>
  <conditionalFormatting sqref="B4">
    <cfRule type="cellIs" priority="42" dxfId="2" operator="equal" stopIfTrue="1">
      <formula>$Q$2</formula>
    </cfRule>
  </conditionalFormatting>
  <conditionalFormatting sqref="L59">
    <cfRule type="expression" priority="43" dxfId="1" stopIfTrue="1">
      <formula>$K$57="NO"</formula>
    </cfRule>
    <cfRule type="expression" priority="44" dxfId="44" stopIfTrue="1">
      <formula>$K$57="SI"</formula>
    </cfRule>
  </conditionalFormatting>
  <dataValidations count="11">
    <dataValidation allowBlank="1" showInputMessage="1" showErrorMessage="1" sqref="F73"/>
    <dataValidation type="date" allowBlank="1" showInputMessage="1" showErrorMessage="1" sqref="M67:M70">
      <formula1>21916</formula1>
      <formula2>51501</formula2>
    </dataValidation>
    <dataValidation type="list" allowBlank="1" showInputMessage="1" showErrorMessage="1" sqref="F37:H37 F55:H55 F53:H53 F51:H51 F49:H49 F47:H47 F45:H45 F43:H43 F41:H41 F39:H39">
      <formula1>$W$22:$W$26</formula1>
    </dataValidation>
    <dataValidation type="date" allowBlank="1" showInputMessage="1" showErrorMessage="1" sqref="J17 J13 J15">
      <formula1>29221</formula1>
      <formula2>55153</formula2>
    </dataValidation>
    <dataValidation type="decimal" allowBlank="1" showInputMessage="1" showErrorMessage="1" error="Max. 50 heures/semaine" sqref="L17">
      <formula1>0</formula1>
      <formula2>50</formula2>
    </dataValidation>
    <dataValidation type="decimal" allowBlank="1" showInputMessage="1" showErrorMessage="1" error="Max. 50 heures/semaine" sqref="L13 L15">
      <formula1>0</formula1>
      <formula2>50</formula2>
    </dataValidation>
    <dataValidation type="date" allowBlank="1" showInputMessage="1" showErrorMessage="1" sqref="F15 F13 F17">
      <formula1>37257</formula1>
      <formula2>55153</formula2>
    </dataValidation>
    <dataValidation type="list" allowBlank="1" showInputMessage="1" showErrorMessage="1" sqref="N13 N17 N15">
      <formula1>$W$66:$W$68</formula1>
    </dataValidation>
    <dataValidation type="date" allowBlank="1" showInputMessage="1" showErrorMessage="1" sqref="L37 L39 L41 L43 L45 L47 L49 L51 L53 L55 J37 J39 J41 J43 J45 J47 J49 J51 J53 J55">
      <formula1>$AA$19</formula1>
      <formula2>$AB$19</formula2>
    </dataValidation>
    <dataValidation type="list" allowBlank="1" showInputMessage="1" showErrorMessage="1" sqref="L26">
      <formula1>$Z$60:$Z$61</formula1>
    </dataValidation>
    <dataValidation type="list" allowBlank="1" showInputMessage="1" showErrorMessage="1" sqref="K57">
      <formula1>$AA$61:$AA$62</formula1>
    </dataValidation>
  </dataValidations>
  <printOptions horizontalCentered="1"/>
  <pageMargins left="0" right="0.1968503937007874" top="0.58" bottom="0" header="0.25" footer="0.1968503937007874"/>
  <pageSetup errors="blank" horizontalDpi="600" verticalDpi="600" orientation="portrait" paperSize="9" scale="62" r:id="rId4"/>
  <headerFooter alignWithMargins="0">
    <oddHeader>&amp;LUfficio di controllo del CCNL per l'industria alberghiera e della ristorazione&amp;CDufourstrasse 23
Casella postale 357 - 4010 Basilea&amp;RVersione informatica test
14.05.12</oddHeader>
  </headerFooter>
  <rowBreaks count="1" manualBreakCount="1">
    <brk id="61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L-GAV / CCNT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présence</dc:title>
  <dc:subject/>
  <dc:creator>Quentin Charmillot</dc:creator>
  <cp:keywords/>
  <dc:description/>
  <cp:lastModifiedBy>Richard Knutti</cp:lastModifiedBy>
  <cp:lastPrinted>2012-05-14T11:39:38Z</cp:lastPrinted>
  <dcterms:created xsi:type="dcterms:W3CDTF">2006-11-15T15:37:43Z</dcterms:created>
  <dcterms:modified xsi:type="dcterms:W3CDTF">2017-05-23T12:31:44Z</dcterms:modified>
  <cp:category/>
  <cp:version/>
  <cp:contentType/>
  <cp:contentStatus/>
</cp:coreProperties>
</file>